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Vebase\Obmen\Управление\Дьячков Е.И\Подтверждение факта ПРИУЭ\K_003-26-1-05.20-0025\"/>
    </mc:Choice>
  </mc:AlternateContent>
  <bookViews>
    <workbookView xWindow="0" yWindow="0" windowWidth="28800" windowHeight="12300" tabRatio="767"/>
  </bookViews>
  <sheets>
    <sheet name="Сводка затрат" sheetId="59" r:id="rId1"/>
    <sheet name="2025 г. " sheetId="26" r:id="rId2"/>
    <sheet name="ОСР 02-01 25" sheetId="53" r:id="rId3"/>
    <sheet name="ОСР 09-01 25" sheetId="54" r:id="rId4"/>
    <sheet name="2026 г.  " sheetId="74" r:id="rId5"/>
    <sheet name="ОСР 02-01 26" sheetId="75" r:id="rId6"/>
    <sheet name="ОСР 09-01 26" sheetId="76" r:id="rId7"/>
    <sheet name="2027 г.  " sheetId="77" r:id="rId8"/>
    <sheet name="ОСР 02-01 27 " sheetId="78" r:id="rId9"/>
    <sheet name="ОСР 09-01 27" sheetId="79" r:id="rId10"/>
    <sheet name="02-01-01" sheetId="72" r:id="rId11"/>
    <sheet name="09-01-01" sheetId="73" r:id="rId12"/>
    <sheet name="Источники ИЦИ" sheetId="61" r:id="rId13"/>
    <sheet name="Цены на ОБ и МАТ" sheetId="63" r:id="rId14"/>
    <sheet name="Табл.1" sheetId="62" r:id="rId15"/>
  </sheets>
  <externalReferences>
    <externalReference r:id="rId16"/>
  </externalReferences>
  <definedNames>
    <definedName name="_xlnm._FilterDatabase" localSheetId="13" hidden="1">'Цены на ОБ и МАТ'!$A$12:$G$14</definedName>
    <definedName name="FOT" localSheetId="4">#REF!</definedName>
    <definedName name="FOT" localSheetId="7">#REF!</definedName>
    <definedName name="FOT" localSheetId="12">#REF!</definedName>
    <definedName name="FOT" localSheetId="5">#REF!</definedName>
    <definedName name="FOT" localSheetId="8">#REF!</definedName>
    <definedName name="FOT" localSheetId="6">#REF!</definedName>
    <definedName name="FOT" localSheetId="9">#REF!</definedName>
    <definedName name="FOT" localSheetId="14">#REF!</definedName>
    <definedName name="FOT" localSheetId="13">#REF!</definedName>
    <definedName name="FOT">#REF!</definedName>
    <definedName name="_xlnm.Print_Titles" localSheetId="10">'02-01-01'!$27:$27</definedName>
    <definedName name="_xlnm.Print_Titles" localSheetId="14">Табл.1!$6:$6</definedName>
    <definedName name="_xlnm.Print_Area" localSheetId="0">'Сводка затрат'!$A$1:$C$35</definedName>
    <definedName name="_xlnm.Print_Area" localSheetId="13">'Цены на ОБ и МАТ'!$A$1:$H$25</definedName>
  </definedNames>
  <calcPr calcId="162913" fullPrecision="0"/>
</workbook>
</file>

<file path=xl/calcChain.xml><?xml version="1.0" encoding="utf-8"?>
<calcChain xmlns="http://schemas.openxmlformats.org/spreadsheetml/2006/main">
  <c r="E12" i="61" l="1"/>
  <c r="E11" i="61"/>
  <c r="G15" i="79"/>
  <c r="F15" i="78"/>
  <c r="E15" i="78"/>
  <c r="G15" i="76"/>
  <c r="F15" i="75"/>
  <c r="E15" i="75"/>
  <c r="G15" i="54"/>
  <c r="F15" i="53"/>
  <c r="E15" i="53"/>
  <c r="H13" i="77" l="1"/>
  <c r="F20" i="79"/>
  <c r="E20" i="79"/>
  <c r="D20" i="79"/>
  <c r="G16" i="79"/>
  <c r="G20" i="79" s="1"/>
  <c r="F19" i="78"/>
  <c r="E19" i="78"/>
  <c r="D19" i="78"/>
  <c r="G16" i="78"/>
  <c r="G20" i="78" s="1"/>
  <c r="D16" i="78"/>
  <c r="F16" i="78"/>
  <c r="F20" i="77" s="1"/>
  <c r="E16" i="78"/>
  <c r="H25" i="77"/>
  <c r="F20" i="76"/>
  <c r="E20" i="76"/>
  <c r="D20" i="76"/>
  <c r="H15" i="76"/>
  <c r="H16" i="76" s="1"/>
  <c r="H20" i="76" s="1"/>
  <c r="F19" i="75"/>
  <c r="E19" i="75"/>
  <c r="D19" i="75"/>
  <c r="G16" i="75"/>
  <c r="G20" i="75" s="1"/>
  <c r="D16" i="75"/>
  <c r="F16" i="75"/>
  <c r="E16" i="75"/>
  <c r="E20" i="74" s="1"/>
  <c r="H13" i="74"/>
  <c r="H25" i="74"/>
  <c r="H13" i="26"/>
  <c r="F20" i="74" l="1"/>
  <c r="H19" i="75"/>
  <c r="H19" i="78"/>
  <c r="D20" i="78"/>
  <c r="D20" i="75"/>
  <c r="G29" i="74"/>
  <c r="E20" i="77"/>
  <c r="F21" i="77"/>
  <c r="F23" i="77" s="1"/>
  <c r="F27" i="77" s="1"/>
  <c r="F31" i="77" s="1"/>
  <c r="F38" i="77" s="1"/>
  <c r="F39" i="77" s="1"/>
  <c r="F40" i="77" s="1"/>
  <c r="F41" i="77" s="1"/>
  <c r="F22" i="59" s="1"/>
  <c r="F21" i="74"/>
  <c r="F23" i="74" s="1"/>
  <c r="F27" i="74" s="1"/>
  <c r="F31" i="74" s="1"/>
  <c r="F38" i="74" s="1"/>
  <c r="F39" i="74" s="1"/>
  <c r="F40" i="74" s="1"/>
  <c r="F41" i="74" s="1"/>
  <c r="E22" i="59" s="1"/>
  <c r="H15" i="79"/>
  <c r="H16" i="79" s="1"/>
  <c r="E20" i="78"/>
  <c r="H15" i="78"/>
  <c r="H16" i="78" s="1"/>
  <c r="F20" i="78"/>
  <c r="H20" i="78" s="1"/>
  <c r="E21" i="77"/>
  <c r="E23" i="77" s="1"/>
  <c r="E27" i="77" s="1"/>
  <c r="E31" i="77" s="1"/>
  <c r="E38" i="77" s="1"/>
  <c r="E39" i="77" s="1"/>
  <c r="G16" i="76"/>
  <c r="G20" i="76" s="1"/>
  <c r="E20" i="75"/>
  <c r="H15" i="75"/>
  <c r="H16" i="75" s="1"/>
  <c r="F20" i="75"/>
  <c r="E21" i="74"/>
  <c r="E23" i="74" s="1"/>
  <c r="E27" i="74" s="1"/>
  <c r="E31" i="74" s="1"/>
  <c r="E38" i="74" s="1"/>
  <c r="E39" i="74" s="1"/>
  <c r="H20" i="79" l="1"/>
  <c r="G29" i="77"/>
  <c r="G30" i="77" s="1"/>
  <c r="G31" i="77" s="1"/>
  <c r="H20" i="75"/>
  <c r="F42" i="77"/>
  <c r="F43" i="77" s="1"/>
  <c r="E40" i="77"/>
  <c r="E41" i="77" s="1"/>
  <c r="F21" i="59" s="1"/>
  <c r="H29" i="77"/>
  <c r="H30" i="77" s="1"/>
  <c r="F42" i="74"/>
  <c r="F43" i="74" s="1"/>
  <c r="G30" i="74"/>
  <c r="G31" i="74" s="1"/>
  <c r="H29" i="74"/>
  <c r="H30" i="74" s="1"/>
  <c r="E40" i="74"/>
  <c r="E41" i="74" s="1"/>
  <c r="E21" i="59" s="1"/>
  <c r="E42" i="77" l="1"/>
  <c r="E43" i="77" s="1"/>
  <c r="E42" i="74"/>
  <c r="E43" i="74" s="1"/>
  <c r="G14" i="63" l="1"/>
  <c r="H12" i="61" l="1"/>
  <c r="H11" i="61"/>
  <c r="G16" i="54" l="1"/>
  <c r="H25" i="26" l="1"/>
  <c r="F20" i="54"/>
  <c r="E20" i="54"/>
  <c r="D20" i="54"/>
  <c r="H15" i="54"/>
  <c r="F19" i="53"/>
  <c r="E19" i="53"/>
  <c r="D19" i="53"/>
  <c r="G16" i="53"/>
  <c r="G20" i="53" s="1"/>
  <c r="H19" i="53" l="1"/>
  <c r="H16" i="54" l="1"/>
  <c r="G29" i="26" s="1"/>
  <c r="G20" i="54"/>
  <c r="D16" i="53"/>
  <c r="E16" i="53"/>
  <c r="E20" i="26" s="1"/>
  <c r="H15" i="53"/>
  <c r="F16" i="53"/>
  <c r="F20" i="26" s="1"/>
  <c r="D20" i="26" l="1"/>
  <c r="D21" i="26" s="1"/>
  <c r="D23" i="26" s="1"/>
  <c r="D27" i="26" s="1"/>
  <c r="D31" i="26" s="1"/>
  <c r="D38" i="26" s="1"/>
  <c r="D39" i="26" s="1"/>
  <c r="D40" i="26" s="1"/>
  <c r="D41" i="26" s="1"/>
  <c r="D42" i="26" s="1"/>
  <c r="D43" i="26" s="1"/>
  <c r="D20" i="74"/>
  <c r="D20" i="77"/>
  <c r="E20" i="53"/>
  <c r="H20" i="54"/>
  <c r="F20" i="53"/>
  <c r="F21" i="26"/>
  <c r="F23" i="26" s="1"/>
  <c r="F27" i="26" s="1"/>
  <c r="F31" i="26" s="1"/>
  <c r="F38" i="26" s="1"/>
  <c r="F39" i="26" s="1"/>
  <c r="F40" i="26" s="1"/>
  <c r="F41" i="26" s="1"/>
  <c r="D22" i="59" s="1"/>
  <c r="C22" i="59" s="1"/>
  <c r="D20" i="53"/>
  <c r="H16" i="53"/>
  <c r="H20" i="77" l="1"/>
  <c r="H21" i="77" s="1"/>
  <c r="H23" i="77" s="1"/>
  <c r="H27" i="77" s="1"/>
  <c r="H31" i="77" s="1"/>
  <c r="G36" i="77" s="1"/>
  <c r="D21" i="77"/>
  <c r="D23" i="77" s="1"/>
  <c r="D27" i="77" s="1"/>
  <c r="D31" i="77" s="1"/>
  <c r="D38" i="77" s="1"/>
  <c r="D39" i="77" s="1"/>
  <c r="D40" i="77" s="1"/>
  <c r="D41" i="77" s="1"/>
  <c r="D42" i="77" s="1"/>
  <c r="D43" i="77" s="1"/>
  <c r="H20" i="74"/>
  <c r="H21" i="74" s="1"/>
  <c r="H23" i="74" s="1"/>
  <c r="H27" i="74" s="1"/>
  <c r="H31" i="74" s="1"/>
  <c r="D21" i="74"/>
  <c r="D23" i="74" s="1"/>
  <c r="D27" i="74" s="1"/>
  <c r="D31" i="74" s="1"/>
  <c r="D38" i="74" s="1"/>
  <c r="D39" i="74" s="1"/>
  <c r="F42" i="26"/>
  <c r="F43" i="26" s="1"/>
  <c r="H20" i="53"/>
  <c r="H29" i="26"/>
  <c r="H30" i="26" s="1"/>
  <c r="G30" i="26"/>
  <c r="G31" i="26" s="1"/>
  <c r="H20" i="26"/>
  <c r="H21" i="26" s="1"/>
  <c r="H23" i="26" s="1"/>
  <c r="H27" i="26" s="1"/>
  <c r="E21" i="26"/>
  <c r="E23" i="26" s="1"/>
  <c r="E27" i="26" s="1"/>
  <c r="E31" i="26" s="1"/>
  <c r="E38" i="26" s="1"/>
  <c r="E39" i="26" s="1"/>
  <c r="E40" i="26" s="1"/>
  <c r="E41" i="26" s="1"/>
  <c r="D21" i="59" s="1"/>
  <c r="C21" i="59" s="1"/>
  <c r="D40" i="74" l="1"/>
  <c r="D41" i="74" s="1"/>
  <c r="D42" i="74" s="1"/>
  <c r="D43" i="74" s="1"/>
  <c r="G36" i="74"/>
  <c r="H36" i="77"/>
  <c r="H37" i="77" s="1"/>
  <c r="G37" i="77"/>
  <c r="G33" i="77" s="1"/>
  <c r="E42" i="26"/>
  <c r="E43" i="26" s="1"/>
  <c r="H31" i="26"/>
  <c r="G36" i="26" s="1"/>
  <c r="G37" i="26" s="1"/>
  <c r="G37" i="74" l="1"/>
  <c r="G33" i="74" s="1"/>
  <c r="H36" i="74"/>
  <c r="H37" i="74" s="1"/>
  <c r="H33" i="77"/>
  <c r="H34" i="77" s="1"/>
  <c r="H38" i="77" s="1"/>
  <c r="H39" i="77" s="1"/>
  <c r="G34" i="77"/>
  <c r="G38" i="77" s="1"/>
  <c r="G39" i="77" s="1"/>
  <c r="H36" i="26"/>
  <c r="H37" i="26" s="1"/>
  <c r="G40" i="77" l="1"/>
  <c r="H40" i="77" s="1"/>
  <c r="H41" i="77" s="1"/>
  <c r="H33" i="74"/>
  <c r="H34" i="74" s="1"/>
  <c r="H38" i="74" s="1"/>
  <c r="H39" i="74" s="1"/>
  <c r="G34" i="74"/>
  <c r="G38" i="74" s="1"/>
  <c r="G39" i="74" s="1"/>
  <c r="G33" i="26"/>
  <c r="G40" i="74" l="1"/>
  <c r="H40" i="74" s="1"/>
  <c r="H41" i="74" s="1"/>
  <c r="G41" i="77"/>
  <c r="H42" i="77"/>
  <c r="F25" i="59" s="1"/>
  <c r="H33" i="26"/>
  <c r="H34" i="26" s="1"/>
  <c r="H38" i="26" s="1"/>
  <c r="H39" i="26" s="1"/>
  <c r="F23" i="59" l="1"/>
  <c r="F20" i="59" s="1"/>
  <c r="F24" i="59" s="1"/>
  <c r="F26" i="59" s="1"/>
  <c r="G42" i="77"/>
  <c r="G43" i="77" s="1"/>
  <c r="G41" i="74"/>
  <c r="H43" i="77"/>
  <c r="D4" i="77" s="1"/>
  <c r="H42" i="74"/>
  <c r="E25" i="59" s="1"/>
  <c r="G34" i="26"/>
  <c r="G38" i="26" s="1"/>
  <c r="G39" i="26" s="1"/>
  <c r="H43" i="74" l="1"/>
  <c r="D4" i="74" s="1"/>
  <c r="E23" i="59"/>
  <c r="E20" i="59" s="1"/>
  <c r="E24" i="59" s="1"/>
  <c r="E26" i="59" s="1"/>
  <c r="G42" i="74"/>
  <c r="G43" i="74" s="1"/>
  <c r="G40" i="26"/>
  <c r="G41" i="26" s="1"/>
  <c r="H40" i="26" l="1"/>
  <c r="D23" i="59"/>
  <c r="C23" i="59" s="1"/>
  <c r="H41" i="26" l="1"/>
  <c r="H42" i="26" s="1"/>
  <c r="D25" i="59" s="1"/>
  <c r="C25" i="59" s="1"/>
  <c r="G42" i="26"/>
  <c r="G43" i="26" s="1"/>
  <c r="H43" i="26" l="1"/>
  <c r="D4" i="26" s="1"/>
  <c r="C20" i="59" l="1"/>
  <c r="D20" i="59" l="1"/>
  <c r="D24" i="59" l="1"/>
  <c r="C24" i="59" s="1"/>
  <c r="C26" i="59" l="1"/>
  <c r="C6" i="59" s="1"/>
  <c r="D26" i="59"/>
  <c r="C17" i="59" l="1"/>
</calcChain>
</file>

<file path=xl/sharedStrings.xml><?xml version="1.0" encoding="utf-8"?>
<sst xmlns="http://schemas.openxmlformats.org/spreadsheetml/2006/main" count="858" uniqueCount="400">
  <si>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</si>
  <si>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</si>
  <si>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</si>
  <si>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</si>
  <si>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</si>
  <si>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СВОДНЫЙ СМЕТНЫЙ РАСЧЕТ СТОИМОСТИ СТРОИТЕЛЬСТВА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</si>
  <si>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</si>
  <si>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</si>
  <si>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</si>
  <si>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Общая сметная стоимость, тыс. руб.</t>
  </si>
  <si>
    <t>Глава 2. Основные объекты строительства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</si>
  <si>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</si>
  <si>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</si>
  <si>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</si>
  <si>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</si>
  <si>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ГСН-81-05-01-2001, прил.1 п.2.6</t>
  </si>
  <si>
    <t>Временные здания и сооружения - 3,9%*0,8 от СМР гл.1-7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</si>
  <si>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</si>
  <si>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</si>
  <si>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</si>
  <si>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</si>
  <si>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</si>
  <si>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10. Содержание службы заказчика. Строительный контроль</t>
  </si>
  <si>
    <t>Итого по Главе 10. "Содержание службы заказчика. Строительный контроль"</t>
  </si>
  <si>
    <t>Итого по Главам 1-12</t>
  </si>
  <si>
    <t>НДС - 20%</t>
  </si>
  <si>
    <t>Заказчик</t>
  </si>
  <si>
    <t>(наименование организации)</t>
  </si>
  <si>
    <t xml:space="preserve">Сводный сметный расчет в сумме     </t>
  </si>
  <si>
    <t>(ссылка на документ об утверждении)</t>
  </si>
  <si>
    <t xml:space="preserve">Итого по сводному расчету с НДС </t>
  </si>
  <si>
    <t xml:space="preserve">тыс. руб. с НДС </t>
  </si>
  <si>
    <t xml:space="preserve">ПАО "МРСК Северо-Запада" </t>
  </si>
  <si>
    <t>02-01-01</t>
  </si>
  <si>
    <t>Проектные работы</t>
  </si>
  <si>
    <t>Договор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</si>
  <si>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</si>
  <si>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</si>
  <si>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Непредвиденные затраты - 1%</t>
  </si>
  <si>
    <t>Итого с учетом "Непредвиденные затраты"</t>
  </si>
  <si>
    <t>Итого в ценах  2025 г.</t>
  </si>
  <si>
    <t>Ед. изм.</t>
  </si>
  <si>
    <t>"УТВЕРЖДЕН" "_____ "  ________________2021 г</t>
  </si>
  <si>
    <t>"_____"_____________2021 г.</t>
  </si>
  <si>
    <t>Сметная стоимость, руб.</t>
  </si>
  <si>
    <t>Обоснование</t>
  </si>
  <si>
    <t>СОГЛАСОВАНО:</t>
  </si>
  <si>
    <t>УТВЕРЖДАЮ:</t>
  </si>
  <si>
    <t/>
  </si>
  <si>
    <t>оборудования</t>
  </si>
  <si>
    <t>прочих затрат</t>
  </si>
  <si>
    <t>№ п/п</t>
  </si>
  <si>
    <t>Количество</t>
  </si>
  <si>
    <t>всего</t>
  </si>
  <si>
    <t>1</t>
  </si>
  <si>
    <t>шт</t>
  </si>
  <si>
    <t>ОТ</t>
  </si>
  <si>
    <t>2</t>
  </si>
  <si>
    <t>ЭМ</t>
  </si>
  <si>
    <t>3</t>
  </si>
  <si>
    <t>4</t>
  </si>
  <si>
    <t>5</t>
  </si>
  <si>
    <t>Раздел 2. Оборудование</t>
  </si>
  <si>
    <t>Итоги по смете:</t>
  </si>
  <si>
    <t xml:space="preserve">  ВСЕГО по смете</t>
  </si>
  <si>
    <t>6</t>
  </si>
  <si>
    <t>7</t>
  </si>
  <si>
    <t>Наименование проекта</t>
  </si>
  <si>
    <t>ОБЪЕКТНЫЙ СМЕТНЫЙ РАСЧЕТ №02-01</t>
  </si>
  <si>
    <t>Наименование сметы</t>
  </si>
  <si>
    <t>Монтажные работы</t>
  </si>
  <si>
    <t>Наименование локальных сметных расчетов (смет), затрат</t>
  </si>
  <si>
    <t>Строительных работ</t>
  </si>
  <si>
    <t>Итого</t>
  </si>
  <si>
    <t>Приказ 332/пр  от 19.06.2020 п. 22</t>
  </si>
  <si>
    <t>Временные здания и сооружения 3,9%</t>
  </si>
  <si>
    <t xml:space="preserve">Приказом Минстроя от 25.05.2021г. №325/пр, прил. 1, п.,37; прил. 4 п. 56.3 </t>
  </si>
  <si>
    <t>Дополнительные затраты при производстве работ в зимнее время 3,2%*1,2 (VI температурная зона)</t>
  </si>
  <si>
    <t>ВСЕГО, в том числе:</t>
  </si>
  <si>
    <t>МР</t>
  </si>
  <si>
    <t>НР</t>
  </si>
  <si>
    <t>СП</t>
  </si>
  <si>
    <t>оборудование</t>
  </si>
  <si>
    <t>прочие затраты</t>
  </si>
  <si>
    <t>Примечание:</t>
  </si>
  <si>
    <r>
      <t xml:space="preserve">Форма "Объектный сметный расчет" и данные в столбцах 1-8 заполняются </t>
    </r>
    <r>
      <rPr>
        <u/>
        <sz val="12"/>
        <rFont val="Times New Roman"/>
        <family val="1"/>
        <charset val="204"/>
      </rPr>
      <t xml:space="preserve">в текущем уровне цен </t>
    </r>
    <r>
      <rPr>
        <sz val="12"/>
        <rFont val="Times New Roman"/>
        <family val="1"/>
        <charset val="204"/>
      </rPr>
      <t>в соответствии с Приложением 5 к приказу Минстроя России № 421.</t>
    </r>
  </si>
  <si>
    <t>ОБЪЕКТНЫЙ СМЕТНЫЙ РАСЧЕТ №09-01</t>
  </si>
  <si>
    <t>Пусконаладочные работы</t>
  </si>
  <si>
    <t>ОСР 02-01</t>
  </si>
  <si>
    <t>Сводка затрат в сумме , тыс. руб</t>
  </si>
  <si>
    <t>«____»________________20___ г.</t>
  </si>
  <si>
    <t>СВОДКА ЗАТРАТ</t>
  </si>
  <si>
    <t>(наименование проекта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</si>
  <si>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</si>
  <si>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</si>
  <si>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</si>
  <si>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</si>
  <si>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</si>
  <si>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</si>
  <si>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всего, в том числе:</t>
  </si>
  <si>
    <t xml:space="preserve">  НДС (20%)</t>
  </si>
  <si>
    <t>Форма "Сводка затрат" и данные в столбцах 1-3 заполняются в соответствии с Приложением 7 к приказу Минстроя России от 04.08.2020 № 421</t>
  </si>
  <si>
    <t>Столбцы 4, 5 заполняются в отношении проектов по которым предусмотрено выделение этапов в составе проектной документации в соответствии с Градостроительным кодексом Российской Федерации.</t>
  </si>
  <si>
    <t>По итогам расчета сметной стоимости с учетом НДС, определяется "итого сметная стоимость в прогнозном уровне цен" в соответствии с пунктом 118 Приказа Минэнерго России от 5 мая 2016 г. № 380 (либо пункт 53 от 14.06.2016 № 533).</t>
  </si>
  <si>
    <t xml:space="preserve">Итого, сметная стоимость в прогнозном уровне цен </t>
  </si>
  <si>
    <t>Монтаж работы</t>
  </si>
  <si>
    <t xml:space="preserve">Пусконаладочные работы </t>
  </si>
  <si>
    <t>ОСР 02-01 25</t>
  </si>
  <si>
    <t>ОСР 09-01 25</t>
  </si>
  <si>
    <t>Индекс дефлятор до 2025 г</t>
  </si>
  <si>
    <t>ИСТОЧНИКИ ЦЕНОВОЙ ИНФОРМАЦИИ</t>
  </si>
  <si>
    <t>Номер расчета (ЛСР)</t>
  </si>
  <si>
    <t>Наименование расчета (ЛСР)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</si>
  <si>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</si>
  <si>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</si>
  <si>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</si>
  <si>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</si>
  <si>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r>
      <t>Удельная стоимость, тыс. руб. (</t>
    </r>
    <r>
      <rPr>
        <b/>
        <sz val="12"/>
        <rFont val="Times New Roman"/>
        <family val="1"/>
        <charset val="204"/>
      </rPr>
      <t>ст.8=ст.4/ст.5</t>
    </r>
    <r>
      <rPr>
        <sz val="12"/>
        <rFont val="Times New Roman"/>
        <family val="1"/>
        <charset val="204"/>
      </rPr>
      <t>)</t>
    </r>
  </si>
  <si>
    <t>Наименование проекта-аналога (сметного расчета)</t>
  </si>
  <si>
    <t>0,4 кВ</t>
  </si>
  <si>
    <t xml:space="preserve">1 шт </t>
  </si>
  <si>
    <t>Источники ценовой информации представляют собой результаты расчетов по сметам с использованием сметных нормативов и данных проектов-аналогов и является сводной таблицей сметных расчетов и обоснований.</t>
  </si>
  <si>
    <t>В столбце 1 указывается номер сметного расчета (локального сметного расчета)  (сметы разработчика, расчетной модели). Порядковые номера расчетов располагаются по возрастанию. Номера сметных расчетов не имеют отношения к номерам сметных расчетов проектов-аналогов.</t>
  </si>
  <si>
    <t>В столбце 2 указывается наименование расчета (локального сметного расчета) в соответствии с наименованиями, рекомендуемые в таблице 1 из числа перечня наименований сметных расчетов в составе обосновывающих материалов</t>
  </si>
  <si>
    <t>В столбце 3 указываются технические показатели сметного расчета и технических решений. Технические показатели и решения детализируются в зависимости от степени проработки проектной документации и наличия соответствующих обосновывающих материалов.</t>
  </si>
  <si>
    <t>В столбце 4 указывается стоимость по сметному расчету (локальному сметному расчету) в текущем уровне цен без учета временных зданий и сооружений и зимнего удорожания.</t>
  </si>
  <si>
    <t>В столбце 5 указывается количественная характеристика технологических решений.</t>
  </si>
  <si>
    <t>В столбце 6 указывается измеритель количества, указанного в столбце 5 -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</si>
  <si>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7 указывается расчетная величина удельного показателя сметного расчета как отношение затрат, указанных в столбце 4 на количественный показатель столбца 5.</t>
  </si>
  <si>
    <t>В столбце 8 указывается наименование проекта-аналога (сметного расчета) с использованием которого выполнен сметный расчет.</t>
  </si>
  <si>
    <t>При использовании данных проектов-аналогов (формировании сметных расчетов) следует учитывать следующее:</t>
  </si>
  <si>
    <t>в качестве проекта-аналога принимается проектная документация утвержденная в соответствии с градостроительной деятельностью;</t>
  </si>
  <si>
    <t>объект-аналог выбирается в отношении заявленных в столбце 3 технических показателей планируемого к реализации инвестиционного проекта;</t>
  </si>
  <si>
    <t>в качестве основы для формирования сметных расчетов принимается ведомость объемов работ проектной документации, которая пересчитывается для заданных количественных технологических решений, указанных в столбце 5, а также объемов (количества) оборудования и материалов, указанного в столбце 3 на вкладке "Цены на ОБ и МАТ";</t>
  </si>
  <si>
    <t>Перечень наименований сметных расчетов в составе обосновывающих материалов (Источников ЦИ)</t>
  </si>
  <si>
    <t>Таблица 1. Энергетическое и электросетевое строительство (реконструкция, техническое перевооружение)</t>
  </si>
  <si>
    <t>№</t>
  </si>
  <si>
    <t>Наименование</t>
  </si>
  <si>
    <t>Открытое распределительное устройство 110-750 кВ</t>
  </si>
  <si>
    <t>КРУН до 35 кВ</t>
  </si>
  <si>
    <t>КРУ</t>
  </si>
  <si>
    <t>КРУЭ 110-500 кВ в здании</t>
  </si>
  <si>
    <t>Ячейки КРУЭ 110-500 кВ</t>
  </si>
  <si>
    <t>Реклоузер (пункт секционирования)</t>
  </si>
  <si>
    <t>Реклоузер (пункт секционирования) с ПКУ</t>
  </si>
  <si>
    <t>Ячейка КРУ в КТПБ</t>
  </si>
  <si>
    <t>Трехобмоточный трансформатор 110-500 кВ</t>
  </si>
  <si>
    <t>Автотрансформатор (АТ)</t>
  </si>
  <si>
    <t>Однофазный автотрансформатор (группа АОТ)</t>
  </si>
  <si>
    <t>Двухобмоточный трансформатор</t>
  </si>
  <si>
    <t>Двухобмоточный трансформатор 6-35 кВ</t>
  </si>
  <si>
    <t>Последовательный трансформатор 6-35 кВ</t>
  </si>
  <si>
    <t>Реактор ДГР до 35 кВ</t>
  </si>
  <si>
    <t>Реактор ТОР до 35 кВ</t>
  </si>
  <si>
    <t>Реактор ТОР 110 кВ и выше</t>
  </si>
  <si>
    <t>Компенсирующие устройства реактивной мощности 110 кВ и выше</t>
  </si>
  <si>
    <t>Компенсирующие устройства реактивной мощности до 35 кВ</t>
  </si>
  <si>
    <t>КТП киоскового типа</t>
  </si>
  <si>
    <t>КТП шкафного (мачтового, столбового) типа</t>
  </si>
  <si>
    <t>КТПБ</t>
  </si>
  <si>
    <t>Здание КТПБ</t>
  </si>
  <si>
    <t>Вспомогательные здания, маслохозяйство, инженерные сети, кабельное хозяйство, сети связи, КПП, системы безопасности</t>
  </si>
  <si>
    <t>Вспомогательные здания ЗПС, маслохозяйство, инженерные сети, кабельное хозяйство, сети связи, КПП, системы безопасности</t>
  </si>
  <si>
    <t xml:space="preserve">Здание ОПУ (РЩ) </t>
  </si>
  <si>
    <t>Здание ПС (ЗРУ, ОПУ, РЩ, РПБ)  из расчета за 1 м2</t>
  </si>
  <si>
    <t>Здание ЗРУ (ЗПС)</t>
  </si>
  <si>
    <t>Здание РПБ</t>
  </si>
  <si>
    <t>Здание КПП</t>
  </si>
  <si>
    <t>Специальный переход ГНБ</t>
  </si>
  <si>
    <t>Кабельные сооружения для прокладки КЛ</t>
  </si>
  <si>
    <t>Контрольный кабель</t>
  </si>
  <si>
    <t>Кабельные сооружения с трубами</t>
  </si>
  <si>
    <t>Кабельный колодец</t>
  </si>
  <si>
    <t>Подготовка и устройство территории (площадок, проездов), восстановительные работы</t>
  </si>
  <si>
    <t>Устройство траншеи для прокладки КЛ</t>
  </si>
  <si>
    <t>Устройство траншеи для прокладки ВОК</t>
  </si>
  <si>
    <t>Восстановление дорожного покрытия (тротуара, проезжей части)</t>
  </si>
  <si>
    <t>Вырубка (расширение, расчистка) просеки из расчета за 1 га</t>
  </si>
  <si>
    <t>Строительные работы по ВЛ до 35 кВ</t>
  </si>
  <si>
    <t>Участок (заход) ВЛ до 35 кВ</t>
  </si>
  <si>
    <t>Опоры ВЛ до 35 кВ</t>
  </si>
  <si>
    <t>Опоры на участке ВЛ до 35 кВ</t>
  </si>
  <si>
    <t>ВЛ провод АС</t>
  </si>
  <si>
    <t>Грозотрос ВЛ</t>
  </si>
  <si>
    <t>ВЛ провод СИП</t>
  </si>
  <si>
    <t>Провод ВЛ повышенной пропускной способности</t>
  </si>
  <si>
    <t>Лежневые дороги</t>
  </si>
  <si>
    <t>Гирлянды изоляторов</t>
  </si>
  <si>
    <t>Арматура (крепления), защита от перенапряжений ВЛ до 35 кВ</t>
  </si>
  <si>
    <t>Устройство защиты опор ВЛ</t>
  </si>
  <si>
    <t>Демонтаж ВЛ</t>
  </si>
  <si>
    <t>Внутриплощадочные дороги</t>
  </si>
  <si>
    <t>Трелевка и вывоз хлыстов древесины</t>
  </si>
  <si>
    <t>Защитные конструкции, противотаранное устройство, ворота</t>
  </si>
  <si>
    <t>Ограждение наружное (предупредительное, внутреннее)</t>
  </si>
  <si>
    <t>КЛ с алюминиевой жилой</t>
  </si>
  <si>
    <t>КЛ с медной жилой</t>
  </si>
  <si>
    <t>Кабельное хозяйство 0,4 кВ</t>
  </si>
  <si>
    <t>КЛ с термомониторингом</t>
  </si>
  <si>
    <t>Страховочные пакеты для прокладки КЛ через жд</t>
  </si>
  <si>
    <t>Токопровод с литой изоляцией до 35 кВ</t>
  </si>
  <si>
    <t>КЛ подводного исполнения</t>
  </si>
  <si>
    <t>Переходной пункт ВЛ-КЛ</t>
  </si>
  <si>
    <t>Переход ВЛ через водные преграды (реки) от 600 м</t>
  </si>
  <si>
    <t>Переход ВЛ через магистральный газопровод диаметром от 700 мм</t>
  </si>
  <si>
    <t>Переход ВЛ через магистральный нефтепровод диаметром от 325 мм</t>
  </si>
  <si>
    <t>Плавка гололеда</t>
  </si>
  <si>
    <t>ДГУ</t>
  </si>
  <si>
    <t>ИИК АИИС КУЭ</t>
  </si>
  <si>
    <t>ИВК(Э) АИИС КУЭ</t>
  </si>
  <si>
    <t>АСУ ТП ПС в целом на 1 ПС</t>
  </si>
  <si>
    <t>АСУ ТП присоединения</t>
  </si>
  <si>
    <t>Системы АСУ и ТМ</t>
  </si>
  <si>
    <t>ВЧ связь</t>
  </si>
  <si>
    <t>Мультиплексоры системы передачи данных по ВОЛС</t>
  </si>
  <si>
    <t>Системы ПА и УПАСК</t>
  </si>
  <si>
    <t>Выключатель 110 кВ и выше с устройством фундамента</t>
  </si>
  <si>
    <t>Выключатель 35 кВ с устройством фундамента</t>
  </si>
  <si>
    <t>Баковый выключатель 110 кВ и выше с устройством фундамента</t>
  </si>
  <si>
    <t>Баковый выключатель 35 кВ с устройством фундамента</t>
  </si>
  <si>
    <t>Устройство элементов ПС на новый фундамент</t>
  </si>
  <si>
    <t>Замена выключателя 110 кВ и выше</t>
  </si>
  <si>
    <t>Замена выключателя 35 кВ</t>
  </si>
  <si>
    <t>Замена бакового выключателя 110 кВ и выше</t>
  </si>
  <si>
    <t>Замена бакового выключателя 35 кВ</t>
  </si>
  <si>
    <t>Замена элементов ПС</t>
  </si>
  <si>
    <t>РЗА элементов ПС</t>
  </si>
  <si>
    <t>Прочие (шкафы, панели)</t>
  </si>
  <si>
    <t>Система оперативного постоянного тока и собственных нужд</t>
  </si>
  <si>
    <t>УПАТС, телефония</t>
  </si>
  <si>
    <t>Комплекс систем безопасности</t>
  </si>
  <si>
    <t>ОКГТ</t>
  </si>
  <si>
    <t>ОКСН</t>
  </si>
  <si>
    <t>ВОК</t>
  </si>
  <si>
    <t>ВОК в трубе</t>
  </si>
  <si>
    <t>Система диагностики и мониторинга КЛ</t>
  </si>
  <si>
    <t>Система дианостики трансформатора (выключателя)</t>
  </si>
  <si>
    <t>Цифровые преобразователи сигналов (ШПС)</t>
  </si>
  <si>
    <t>Строительные работы по ВЛ 110-220 кВ</t>
  </si>
  <si>
    <t>Участок (заход) ВЛ 110-220 кВ</t>
  </si>
  <si>
    <t>Опоры ВЛ 110-220 кВ</t>
  </si>
  <si>
    <t>Опоры на участке ВЛ 110-220 кВ</t>
  </si>
  <si>
    <t>Строительные работы по ВЛ 330 кВ</t>
  </si>
  <si>
    <t>Участок (заход) ВЛ 330 кВ</t>
  </si>
  <si>
    <t>Опоры ВЛ 330 кВ</t>
  </si>
  <si>
    <t>Опоры на участке ВЛ 330 кВ</t>
  </si>
  <si>
    <t>Строительные работы по ВЛ 500 кВ</t>
  </si>
  <si>
    <t>Участок (заход) ВЛ 500 кВ</t>
  </si>
  <si>
    <t>Опоры ВЛ 500 кВ</t>
  </si>
  <si>
    <t>Опоры на участке ВЛ 500 кВ</t>
  </si>
  <si>
    <t>Строительные работы по ВЛ 750 кВ</t>
  </si>
  <si>
    <t>Участок (заход) ВЛ 750 кВ</t>
  </si>
  <si>
    <t>Опоры ВЛ 750 кВ</t>
  </si>
  <si>
    <t>Опоры на участке ВЛ 750 кВ</t>
  </si>
  <si>
    <t>Фундаменты ВЛ</t>
  </si>
  <si>
    <t>Другое</t>
  </si>
  <si>
    <t>ЦЕНЫ НА ОБОРУДОВАНИЕ И МАТЕРИАЛЫ</t>
  </si>
  <si>
    <t>Кол-во</t>
  </si>
  <si>
    <t>Цена за ед., тыс. руб. без НДС</t>
  </si>
  <si>
    <t>Напряжение</t>
  </si>
  <si>
    <t>Технические характеристики</t>
  </si>
  <si>
    <r>
      <t>Итого, тыс. руб. без НДС (</t>
    </r>
    <r>
      <rPr>
        <b/>
        <sz val="12"/>
        <rFont val="Times New Roman"/>
        <family val="1"/>
        <charset val="204"/>
      </rPr>
      <t>ст.7=ст.4*ст.3</t>
    </r>
    <r>
      <rPr>
        <sz val="12"/>
        <rFont val="Times New Roman"/>
        <family val="1"/>
        <charset val="204"/>
      </rPr>
      <t>)</t>
    </r>
  </si>
  <si>
    <t>Источник ценовой информации</t>
  </si>
  <si>
    <t>Цены на оборудование и материалы раскрываются в отношении всего дорогостоящего оборудования и материалов по инвестиционному проекту, которое используется при формировании сметных расчетов и учитывается в оценке полной стоимости.</t>
  </si>
  <si>
    <t>В столбце 1 указывается наименование оборудования (материалов).</t>
  </si>
  <si>
    <t>В столбце 2 указывается единица измерения.</t>
  </si>
  <si>
    <t>В столбце 3 указывается количество оборудования (материалов).</t>
  </si>
  <si>
    <t>В столбце 4 указывается цена оборудования (материалов) за единицу продукции в тыс. руб. без НДС.</t>
  </si>
  <si>
    <t>В столбце 5 указывается номинальный класс напряжения оборудования (материалов).</t>
  </si>
  <si>
    <t>В столбце 6 указывается техническая характеристика оборудования (материалов).</t>
  </si>
  <si>
    <t>В столбце 7 указывается итого стоимость оборудования (материалов) в тыс. руб. без НДС, как произведение цены за 1 ед. продукции, указанным в столбце 4,  на количество, указанное в столбце 3.</t>
  </si>
  <si>
    <t>В столбце 8 указывается источник ценовой информации (данные технико-коммерческих предложений, запросов цен и др. источников ценовой информации).</t>
  </si>
  <si>
    <t>Вологодский филиал ПАО "Россети Северо-Запад"</t>
  </si>
  <si>
    <t>09-01-01</t>
  </si>
  <si>
    <t>(локальная смета)</t>
  </si>
  <si>
    <t>(наименование работ и затрат, наименование объекта)</t>
  </si>
  <si>
    <t>чел.час</t>
  </si>
  <si>
    <t>Всего</t>
  </si>
  <si>
    <t>оплаты труда</t>
  </si>
  <si>
    <t>в т.ч. оплаты труда</t>
  </si>
  <si>
    <t>2,41
0,14</t>
  </si>
  <si>
    <t>Накладные расходы</t>
  </si>
  <si>
    <t>Сметная прибыль</t>
  </si>
  <si>
    <t>КП</t>
  </si>
  <si>
    <t>Итого прямые затраты по смете в базисных ценах</t>
  </si>
  <si>
    <t>______________</t>
  </si>
  <si>
    <t>____________</t>
  </si>
  <si>
    <t>" _____ " ________________ 2021 г.</t>
  </si>
  <si>
    <t>"_____ " ______________2021 г.</t>
  </si>
  <si>
    <t>Модернизация системы учёта электрической энергии  Вологодского филиала ПАО «МРСК Северо-Запада» в рамках выполнения энергосервисного договора с целью снижения потерь электроэнергии</t>
  </si>
  <si>
    <t xml:space="preserve">на </t>
  </si>
  <si>
    <t>Сметная стоимость _______________________________________________________________________________________________</t>
  </si>
  <si>
    <t>тыс. руб.</t>
  </si>
  <si>
    <t xml:space="preserve">      монтажных работ _______________________________________________________________________________________________</t>
  </si>
  <si>
    <t xml:space="preserve">      оборудования _______________________________________________________________________________________________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</si>
  <si>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</si>
  <si>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</si>
  <si>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Составлен(а) в текущих (прогнозных) ценах по состоянию на 1 квартал 2021.</t>
  </si>
  <si>
    <t>Шифр и номер позиции норматива</t>
  </si>
  <si>
    <t>Наименование работ и затрат, единица измерения</t>
  </si>
  <si>
    <t>Стоимость единицы, руб.</t>
  </si>
  <si>
    <t>Общая стоимость, руб.</t>
  </si>
  <si>
    <t>Затраты труда рабочих, чел.-ч, не занятых обслуживанием машин</t>
  </si>
  <si>
    <t>эксплуата-
ции машин</t>
  </si>
  <si>
    <t>эксплуата-
ция машин</t>
  </si>
  <si>
    <t>на единицу</t>
  </si>
  <si>
    <t xml:space="preserve">  В том числе, справочно:</t>
  </si>
  <si>
    <t xml:space="preserve">  Итоги по Монтажным работам</t>
  </si>
  <si>
    <t xml:space="preserve">    Электромонтажные работы на других объектах</t>
  </si>
  <si>
    <t xml:space="preserve">    Материалы для монтажных работ</t>
  </si>
  <si>
    <t xml:space="preserve">    Итого</t>
  </si>
  <si>
    <t xml:space="preserve">  Итоги по Оборудованию</t>
  </si>
  <si>
    <t xml:space="preserve">    Оборудование</t>
  </si>
  <si>
    <t xml:space="preserve">    Всего с учетом "Письмо Минстроя №8282-ИФ/09 от 04.03.2021г.прил.4  Оборуд. СМР=5,29"</t>
  </si>
  <si>
    <t xml:space="preserve">  Итого</t>
  </si>
  <si>
    <r>
      <t xml:space="preserve">ЛОКАЛЬНЫЙ СМЕТНЫЙ РАСЧЕТ № </t>
    </r>
    <r>
      <rPr>
        <sz val="12"/>
        <rFont val="Arial"/>
        <family val="2"/>
        <charset val="204"/>
      </rPr>
      <t>02-01-01</t>
    </r>
  </si>
  <si>
    <t>Сметная стоимость прочих _______________________________________________________________________________________________</t>
  </si>
  <si>
    <t xml:space="preserve">  Пусконаладочные работы: 'вхолостую' - 80%, 'под нагрузкой' - 20%:</t>
  </si>
  <si>
    <t xml:space="preserve">    Итого Поз. 1-3</t>
  </si>
  <si>
    <t xml:space="preserve">    Итого c накладными и см. прибылью</t>
  </si>
  <si>
    <t>Составлен в текущих ценах на 1 кв 2021 г</t>
  </si>
  <si>
    <t>Приказ  МРСК Северо-
Запада"  "Вологдаэнерго" №714
 от 04.12.2019</t>
  </si>
  <si>
    <t>Содержание дирекции (технического надзора) строящегося предприятия-2,14%</t>
  </si>
  <si>
    <t>Индекс дефлятор до 2026 г</t>
  </si>
  <si>
    <t>ОСР 02-01 26</t>
  </si>
  <si>
    <t>ОСР 09-01 26</t>
  </si>
  <si>
    <t>Итого в ценах  2026 г.</t>
  </si>
  <si>
    <t>Индекс дефлятор до 2027 г</t>
  </si>
  <si>
    <t>ОСР 02-01 27</t>
  </si>
  <si>
    <t>Итого в ценах  2027 г.</t>
  </si>
  <si>
    <t>Составлена в ценах  2021 г. с пересчетом в прогнозный уровень 2027 г</t>
  </si>
  <si>
    <t>Составлена в ценах  2021 г. с пересчетом в прогнозный уровень 2026 г</t>
  </si>
  <si>
    <t>Составлена в ценах  2021 г. с пересчетом в прогнозный уровень 2025 г</t>
  </si>
  <si>
    <t>ОСР 09-01 27</t>
  </si>
  <si>
    <t>K_003-26-1-05.20-0025</t>
  </si>
  <si>
    <t>Установка приборов учета в соответствии с Федеральным законом от 27.12.2018 № 522-ФЗ при истечении МПИ, класс напряжения 35 кВ, Вологодская область (6 шт.)</t>
  </si>
  <si>
    <t>Номер инвест пректа K_003-26-1-05.20-0025</t>
  </si>
  <si>
    <t xml:space="preserve">Замена щитового трехфазного ПУ СЕ 308 косвенного включения 3х57/100В, 5(10)А </t>
  </si>
  <si>
    <t>Основание:  ЭССЗ-08/20-ТРП-12.ТР-ВОР5.3,ЭССЗ-08/20-ТРП-12.ТР-СО5.3</t>
  </si>
  <si>
    <t>___________________________29,74341</t>
  </si>
  <si>
    <t>_______________________________________________________________________________________________7,743</t>
  </si>
  <si>
    <t>_______________________________________________________________________________________________22,0000</t>
  </si>
  <si>
    <t>___________________________0,372</t>
  </si>
  <si>
    <t>_______________________________________________________________________________________________39,34</t>
  </si>
  <si>
    <t>Раздел 1. Монтажные работы.</t>
  </si>
  <si>
    <r>
      <t>ТЕРм08-03-600-02</t>
    </r>
    <r>
      <rPr>
        <i/>
        <sz val="7"/>
        <rFont val="Arial"/>
        <family val="2"/>
        <charset val="204"/>
      </rPr>
      <t xml:space="preserve">
Приказ Минстроя России от 13.03.15 №171/пр</t>
    </r>
  </si>
  <si>
    <r>
      <t>Демонтаж.Счетчики, устанавливаемые на готовом основании: трехфазные
(1 шт.)</t>
    </r>
    <r>
      <rPr>
        <i/>
        <sz val="7"/>
        <rFont val="Arial"/>
        <family val="2"/>
        <charset val="204"/>
      </rPr>
      <t xml:space="preserve">
(Приказ от 04.09.2019 № 507/пр табл.3 п.3 Демонтаж оборудования, не пригодного для дальнейшего использования (предназначено в лом), с разборкой и резкой на части ОЗП=0,5; ЭМ=0,5 к расх.; ЗПМ=0,5; МАТ=0 к расх.; ТЗ=0,5; ТЗМ=0,5)
ИНДЕКС К ПОЗИЦИИ(справочно):
1 Письмо Минстроя №9351-ИФ/09 от 11.03.2021г. СМР СМР=5,69
НР (3,51 руб.): 95% от ФОТ (3,69 руб.)
СП (2,4 руб.): 65% от ФОТ (3,69 руб.)</t>
    </r>
  </si>
  <si>
    <t>4,82
3,62</t>
  </si>
  <si>
    <t>1,2
0,07</t>
  </si>
  <si>
    <r>
      <t>Счетчики, устанавливаемые на готовом основании: трехфазные
(1 шт.)</t>
    </r>
    <r>
      <rPr>
        <i/>
        <sz val="7"/>
        <rFont val="Arial"/>
        <family val="2"/>
        <charset val="204"/>
      </rPr>
      <t xml:space="preserve">
ИНДЕКС К ПОЗИЦИИ(справочно):
1 Письмо Минстроя №9351-ИФ/09 от 11.03.2021г. СМР СМР=5,69
НР (7 руб.): 95% от ФОТ (7,37 руб.)
СП (4,79 руб.): 65% от ФОТ (7,37 руб.)</t>
    </r>
  </si>
  <si>
    <t>10,13
7,23</t>
  </si>
  <si>
    <r>
      <t>ТЕРм08-03-641-01</t>
    </r>
    <r>
      <rPr>
        <i/>
        <sz val="7"/>
        <rFont val="Arial"/>
        <family val="2"/>
        <charset val="204"/>
      </rPr>
      <t xml:space="preserve">
Приказ Минстроя России от 13.03.15 №171/пр</t>
    </r>
  </si>
  <si>
    <r>
      <t>Коробка клеммная, количество зажимов: до 24х24
(1 шт.)</t>
    </r>
    <r>
      <rPr>
        <i/>
        <sz val="7"/>
        <rFont val="Arial"/>
        <family val="2"/>
        <charset val="204"/>
      </rPr>
      <t xml:space="preserve">
194,05 = 1 043,36 - 0,0018 x 13 249,77 - 0,0006 x 17 321,30 - 6E-5 x 440,90 - 0,02 x 4 982,00 - 0,3 x 11,88 - 0,29 x 26,05 - 0,02 x 31,09 - 0,16 x 33,20 - 0,21 x 31,94 - 0,43 x 121,90 - 0,17 x 16,08 - 48 x 13,18 - 3,86 x 1,00
(Приказ от 04.09.2019 № 507/пр табл.3 п.3 Демонтаж оборудования, не пригодного для дальнейшего использования (предназначено в лом), с разборкой и резкой на части ОЗП=0,5; ЭМ=0,5 к расх.; ЗПМ=0,5; МАТ=0 к расх.; ТЗ=0,5; ТЗМ=0,5)
ИНДЕКС К ПОЗИЦИИ(справочно):
1 Письмо Минстроя №9351-ИФ/09 от 11.03.2021г. СМР СМР=5,69
НР (91,64 руб.): 95% от ФОТ (96,46 руб.)
СП (62,7 руб.): 65% от ФОТ (96,46 руб.)</t>
    </r>
  </si>
  <si>
    <t>97,02
96,46</t>
  </si>
  <si>
    <r>
      <t>Коробка клеммная, количество зажимов: до 24х24
(1 шт.)</t>
    </r>
    <r>
      <rPr>
        <i/>
        <sz val="7"/>
        <rFont val="Arial"/>
        <family val="2"/>
        <charset val="204"/>
      </rPr>
      <t xml:space="preserve">
194,05 = 1 043,36 - 0,0018 x 13 249,77 - 0,0006 x 17 321,30 - 6E-5 x 440,90 - 0,02 x 4 982,00 - 0,3 x 11,88 - 0,29 x 26,05 - 0,02 x 31,09 - 0,16 x 33,20 - 0,21 x 31,94 - 0,43 x 121,90 - 0,17 x 16,08 - 48 x 13,18 - 3,86 x 1,00
ИНДЕКС К ПОЗИЦИИ(справочно):
1 Письмо Минстроя №9351-ИФ/09 от 11.03.2021г. СМР СМР=5,69
НР (183,26 руб.): 95% от ФОТ (192,91 руб.)
СП (125,39 руб.): 65% от ФОТ (192,91 руб.)</t>
    </r>
  </si>
  <si>
    <t>194,05
192,91</t>
  </si>
  <si>
    <r>
      <t>ТССЦ-503-0716</t>
    </r>
    <r>
      <rPr>
        <i/>
        <sz val="7"/>
        <rFont val="Arial"/>
        <family val="2"/>
        <charset val="204"/>
      </rPr>
      <t xml:space="preserve">
Приказ Минстроя России от 13.03.15 №171/пр</t>
    </r>
  </si>
  <si>
    <r>
      <t>Коробка клеммная испытательная ИКК
(шт.)</t>
    </r>
    <r>
      <rPr>
        <i/>
        <sz val="7"/>
        <rFont val="Arial"/>
        <family val="2"/>
        <charset val="204"/>
      </rPr>
      <t xml:space="preserve">
ИНДЕКС К ПОЗИЦИИ(справочно):
1 Письмо Минстроя №9351-ИФ/09 от 11.03.2021г. СМР СМР=5,69</t>
    </r>
  </si>
  <si>
    <r>
      <t>ТЕРм08-03-574-02</t>
    </r>
    <r>
      <rPr>
        <i/>
        <sz val="7"/>
        <rFont val="Arial"/>
        <family val="2"/>
        <charset val="204"/>
      </rPr>
      <t xml:space="preserve">
Приказ Минстроя России от 13.03.15 №171/пр</t>
    </r>
  </si>
  <si>
    <r>
      <t>Разводка по устройствам и подключение жил кабелей или проводов сечением: до 16 мм2
(100 жил)</t>
    </r>
    <r>
      <rPr>
        <i/>
        <sz val="7"/>
        <rFont val="Arial"/>
        <family val="2"/>
        <charset val="204"/>
      </rPr>
      <t xml:space="preserve">
ИНДЕКС К ПОЗИЦИИ(справочно):
1 Письмо Минстроя №9351-ИФ/09 от 11.03.2021г. СМР СМР=5,69
НР (68,13 руб.): 95% от ФОТ (71,72 руб.)
СП (46,62 руб.): 65% от ФОТ (71,72 руб.)</t>
    </r>
  </si>
  <si>
    <r>
      <t>0,2</t>
    </r>
    <r>
      <rPr>
        <i/>
        <sz val="7"/>
        <rFont val="Arial"/>
        <family val="2"/>
        <charset val="204"/>
      </rPr>
      <t xml:space="preserve">
20 / 100</t>
    </r>
  </si>
  <si>
    <t>503,49
358,45</t>
  </si>
  <si>
    <t>16,8
0,14</t>
  </si>
  <si>
    <t>3,36
0,03</t>
  </si>
  <si>
    <r>
      <t>ТССЦ-501-1699</t>
    </r>
    <r>
      <rPr>
        <i/>
        <sz val="7"/>
        <rFont val="Arial"/>
        <family val="2"/>
        <charset val="204"/>
      </rPr>
      <t xml:space="preserve">
Приказ Минстроя России от 13.03.15 №171/пр</t>
    </r>
  </si>
  <si>
    <r>
      <t>Кабели контрольные с медными жилами с поливинилхлоридной изоляцией, не распространяющие горение, с низким дымо- и газовыделением марки КВВГЭнг-LS, с числом жил - 10 и сечением 2,5 мм2
(1000 м)</t>
    </r>
    <r>
      <rPr>
        <i/>
        <sz val="7"/>
        <rFont val="Arial"/>
        <family val="2"/>
        <charset val="204"/>
      </rPr>
      <t xml:space="preserve">
ИНДЕКС К ПОЗИЦИИ(справочно):
1 Письмо Минстроя №9351-ИФ/09 от 11.03.2021г. СМР СМР=5,69</t>
    </r>
  </si>
  <si>
    <r>
      <t>0,0051</t>
    </r>
    <r>
      <rPr>
        <i/>
        <sz val="7"/>
        <rFont val="Arial"/>
        <family val="2"/>
        <charset val="204"/>
      </rPr>
      <t xml:space="preserve">
(5*1.02) / 1000</t>
    </r>
  </si>
  <si>
    <r>
      <t>8</t>
    </r>
    <r>
      <rPr>
        <i/>
        <sz val="9"/>
        <rFont val="Arial"/>
        <family val="2"/>
        <charset val="204"/>
      </rPr>
      <t xml:space="preserve">
О</t>
    </r>
  </si>
  <si>
    <r>
      <t>Счётчик электрической энергии МИР С-07.05S-230-5(10)-RPZ1-S2T2HQ-D
(комплект)</t>
    </r>
    <r>
      <rPr>
        <i/>
        <sz val="7"/>
        <rFont val="Arial"/>
        <family val="2"/>
        <charset val="204"/>
      </rPr>
      <t xml:space="preserve">
ПЗ=22000/5,29
ИНДЕКС К ПОЗИЦИИ(справочно):
2 Письмо Минстроя №8282-ИФ/09 от 04.03.2021г.прил.4  Оборуд. СМР=5,29</t>
    </r>
  </si>
  <si>
    <r>
      <t>4158,79</t>
    </r>
    <r>
      <rPr>
        <i/>
        <sz val="6"/>
        <rFont val="Arial"/>
        <family val="2"/>
        <charset val="204"/>
      </rPr>
      <t xml:space="preserve">
22000/5,29</t>
    </r>
  </si>
  <si>
    <t>8,66
0,24</t>
  </si>
  <si>
    <t xml:space="preserve">   95% ФОТ (от 372,15) (Поз. 1-4, 6)</t>
  </si>
  <si>
    <t xml:space="preserve">   65% ФОТ (от 372,15) (Поз. 1-4, 6)</t>
  </si>
  <si>
    <t xml:space="preserve">    Всего с учетом "Письмо Минстроя №9351-ИФ/09 от 11.03.2021г. СМР СМР=5,69"</t>
  </si>
  <si>
    <r>
      <t xml:space="preserve">ЛОКАЛЬНЫЙ СМЕТНЫЙ РАСЧЕТ № </t>
    </r>
    <r>
      <rPr>
        <sz val="12"/>
        <rFont val="Arial"/>
        <family val="2"/>
        <charset val="204"/>
      </rPr>
      <t>09-01-12</t>
    </r>
  </si>
  <si>
    <t xml:space="preserve"> Пусконаладочные работы ( ПУ СЕ 308)</t>
  </si>
  <si>
    <t>Основание: ЭССЗ-08/20-ТРП-12.ТР-ВОР5.3</t>
  </si>
  <si>
    <t>___________________________1,356</t>
  </si>
  <si>
    <t>___________________________0,028</t>
  </si>
  <si>
    <t>_______________________________________________________________________________________________2,1</t>
  </si>
  <si>
    <t>Раздел 1. ПНР</t>
  </si>
  <si>
    <r>
      <t>ТЕРп01-11-028-01</t>
    </r>
    <r>
      <rPr>
        <i/>
        <sz val="7"/>
        <rFont val="Arial"/>
        <family val="2"/>
        <charset val="204"/>
      </rPr>
      <t xml:space="preserve">
Приказ Минстроя России от 13.03.15 №171/пр</t>
    </r>
  </si>
  <si>
    <r>
      <t>Измерение сопротивления изоляции мегаомметром: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
(1 линия)</t>
    </r>
    <r>
      <rPr>
        <i/>
        <sz val="7"/>
        <rFont val="Arial"/>
        <family val="2"/>
        <charset val="204"/>
      </rPr>
      <t xml:space="preserve">
ИНДЕКС К ПОЗИЦИИ(справочно):
3 Письмо Минстроя №9351-ИФ/09 от 11.03.2021г. ПН СМР=23,56
НР (2,78 руб.): 65% от ФОТ (4,27 руб.)
СП (1,71 руб.): 40% от ФОТ (4,27 руб.)</t>
    </r>
  </si>
  <si>
    <t>4,27
4,27</t>
  </si>
  <si>
    <r>
      <t>ТЕРп01-11-024-01</t>
    </r>
    <r>
      <rPr>
        <i/>
        <sz val="7"/>
        <rFont val="Arial"/>
        <family val="2"/>
        <charset val="204"/>
      </rPr>
      <t xml:space="preserve">
Приказ Минстроя России от 13.03.15 №171/пр</t>
    </r>
  </si>
  <si>
    <r>
      <t>Фазировка электрической линии или трансформатора с сетью напряжением: до 1 кВ
(1 фазировка)</t>
    </r>
    <r>
      <rPr>
        <i/>
        <sz val="7"/>
        <rFont val="Arial"/>
        <family val="2"/>
        <charset val="204"/>
      </rPr>
      <t xml:space="preserve">
(Тех часть прил.1.1 (15%+5%) ПЗ=0,2 (ОЗП=0,2; ЭМ=0,2 к расх.; ЗПМ=0,2; МАТ=0,2 к расх.; ТЗ=0,2; ТЗМ=0,2))
ИНДЕКС К ПОЗИЦИИ(справочно):
3 Письмо Минстроя №9351-ИФ/09 от 11.03.2021г. ПН СМР=23,56
НР (1,42 руб.): 65% от ФОТ (2,19 руб.)
СП (0,88 руб.): 40% от ФОТ (2,19 руб.)</t>
    </r>
  </si>
  <si>
    <t>2,19
2,19</t>
  </si>
  <si>
    <r>
      <t>ТЕРп01-11-026-02</t>
    </r>
    <r>
      <rPr>
        <i/>
        <sz val="7"/>
        <rFont val="Arial"/>
        <family val="2"/>
        <charset val="204"/>
      </rPr>
      <t xml:space="preserve">
Приказ Минстроя России от 13.03.15 №171/пр</t>
    </r>
  </si>
  <si>
    <r>
      <t>Снятие, обработка и анализ: векторных диаграмм
(1 диаграмма)</t>
    </r>
    <r>
      <rPr>
        <i/>
        <sz val="7"/>
        <rFont val="Arial"/>
        <family val="2"/>
        <charset val="204"/>
      </rPr>
      <t xml:space="preserve">
ИНДЕКС К ПОЗИЦИИ(справочно):
3 Письмо Минстроя №9351-ИФ/09 от 11.03.2021г. ПН СМР=23,56
НР (14,05 руб.): 65% от ФОТ (21,61 руб.)
СП (8,64 руб.): 40% от ФОТ (21,61 руб.)</t>
    </r>
  </si>
  <si>
    <t>21,61
21,61</t>
  </si>
  <si>
    <t xml:space="preserve">   65% ФОТ (от 28,07) (Поз. 1-3)</t>
  </si>
  <si>
    <t xml:space="preserve">   40% ФОТ (от 28,07) (Поз. 1-3)</t>
  </si>
  <si>
    <t xml:space="preserve">    Накладные расходы 65% ФОТ (от 28,07)</t>
  </si>
  <si>
    <t xml:space="preserve">    Сметная прибыль 40% ФОТ (от 28,07)</t>
  </si>
  <si>
    <t xml:space="preserve">  Всего с учетом "Письмо Минстроя №9351-ИФ/09 от 11.03.2021г. ПН СМР=23,56"</t>
  </si>
  <si>
    <t>Счетчик   косвенного включения</t>
  </si>
  <si>
    <t>МИР С-07.05S-100-5(10)-RPZ1-S2T2HQ-D косвенного включения</t>
  </si>
  <si>
    <t>КП ООО "Норд Грид" от 30.12.2021 г. №П00378-12/21</t>
  </si>
  <si>
    <t>Составлен в текущих ценах на 1 кв 2021 г.</t>
  </si>
  <si>
    <t>в ценах 1 кв 2021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</si>
</sst>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-* #,##0.00_-;\-* #,##0.00_-;_-* &quot;-&quot;??_-;_-@_-"/>
    <numFmt numFmtId="164" formatCode="_-* #,##0.00\ _₽_-;\-* #,##0.00\ _₽_-;_-* &quot;-&quot;??\ _₽_-;_-@_-"/>
    <numFmt numFmtId="165" formatCode="#,##0.00\ _₽"/>
    <numFmt numFmtId="166" formatCode="#,##0.000\ _₽"/>
    <numFmt numFmtId="167" formatCode="#,##0.000"/>
    <numFmt numFmtId="168" formatCode="#,##0.00000"/>
    <numFmt numFmtId="169" formatCode="0.00000"/>
    <numFmt numFmtId="170" formatCode="0.000"/>
    <numFmt numFmtId="171" formatCode="000000"/>
    <numFmt numFmtId="172" formatCode="#,##0.000000"/>
    <numFmt numFmtId="173" formatCode="0.000000"/>
  </numFmts>
  <fonts count="5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name val="Arial"/>
      <family val="2"/>
      <charset val="204"/>
    </font>
    <font>
      <i/>
      <sz val="9"/>
      <name val="Arial"/>
      <family val="2"/>
      <charset val="204"/>
    </font>
    <font>
      <sz val="9"/>
      <name val="Arial"/>
      <family val="2"/>
      <charset val="204"/>
    </font>
    <font>
      <b/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Helv"/>
    </font>
    <font>
      <sz val="12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sz val="11"/>
      <color rgb="FF000000"/>
      <name val="Calibri"/>
      <family val="2"/>
      <charset val="204"/>
    </font>
    <font>
      <i/>
      <sz val="8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1"/>
      <name val="Arial"/>
      <family val="1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"/>
      <family val="1"/>
    </font>
    <font>
      <sz val="11"/>
      <color rgb="FF000000"/>
      <name val="Calibri"/>
      <family val="2"/>
      <charset val="204"/>
    </font>
    <font>
      <sz val="9"/>
      <name val="Arial"/>
      <family val="1"/>
    </font>
    <font>
      <sz val="11"/>
      <color rgb="FF000000"/>
      <name val="Calibri"/>
      <family val="2"/>
      <charset val="204"/>
    </font>
    <font>
      <sz val="11"/>
      <name val="Arial Cyr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6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57">
    <xf numFmtId="0" fontId="0" fillId="0" borderId="0"/>
    <xf numFmtId="0" fontId="10" fillId="0" borderId="0"/>
    <xf numFmtId="0" fontId="11" fillId="0" borderId="0">
      <alignment horizontal="left" vertical="top"/>
    </xf>
    <xf numFmtId="0" fontId="11" fillId="0" borderId="0">
      <alignment horizontal="right" vertical="top"/>
    </xf>
    <xf numFmtId="0" fontId="11" fillId="0" borderId="0">
      <alignment horizontal="left" vertical="top"/>
    </xf>
    <xf numFmtId="0" fontId="9" fillId="0" borderId="0"/>
    <xf numFmtId="0" fontId="10" fillId="0" borderId="0"/>
    <xf numFmtId="0" fontId="9" fillId="0" borderId="0"/>
    <xf numFmtId="0" fontId="9" fillId="0" borderId="0"/>
    <xf numFmtId="0" fontId="30" fillId="0" borderId="0"/>
    <xf numFmtId="0" fontId="32" fillId="0" borderId="0"/>
    <xf numFmtId="164" fontId="33" fillId="0" borderId="0" applyFont="0" applyFill="0" applyBorder="0" applyAlignment="0" applyProtection="0"/>
    <xf numFmtId="0" fontId="36" fillId="0" borderId="0"/>
    <xf numFmtId="0" fontId="8" fillId="0" borderId="0"/>
    <xf numFmtId="43" fontId="10" fillId="0" borderId="0" applyFont="0" applyFill="0" applyBorder="0" applyAlignment="0" applyProtection="0"/>
    <xf numFmtId="0" fontId="39" fillId="0" borderId="0"/>
    <xf numFmtId="0" fontId="31" fillId="0" borderId="0"/>
    <xf numFmtId="0" fontId="39" fillId="0" borderId="0"/>
    <xf numFmtId="0" fontId="7" fillId="0" borderId="0"/>
    <xf numFmtId="0" fontId="7" fillId="0" borderId="0"/>
    <xf numFmtId="0" fontId="7" fillId="0" borderId="0"/>
    <xf numFmtId="0" fontId="34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45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33" fillId="0" borderId="0" applyFont="0" applyFill="0" applyBorder="0" applyAlignment="0" applyProtection="0"/>
    <xf numFmtId="0" fontId="34" fillId="0" borderId="0"/>
    <xf numFmtId="0" fontId="6" fillId="0" borderId="0"/>
    <xf numFmtId="43" fontId="10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34" fillId="0" borderId="0"/>
    <xf numFmtId="0" fontId="34" fillId="0" borderId="0"/>
    <xf numFmtId="0" fontId="5" fillId="0" borderId="0"/>
    <xf numFmtId="0" fontId="5" fillId="0" borderId="0"/>
    <xf numFmtId="0" fontId="5" fillId="0" borderId="0"/>
    <xf numFmtId="0" fontId="47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277">
    <xf numFmtId="0" fontId="0" fillId="0" borderId="0" xfId="0"/>
    <xf numFmtId="0" fontId="12" fillId="0" borderId="0" xfId="0" applyFont="1" applyAlignment="1">
      <alignment horizontal="left" vertical="top"/>
    </xf>
    <xf numFmtId="0" fontId="15" fillId="0" borderId="0" xfId="0" quotePrefix="1" applyFont="1" applyFill="1" applyBorder="1" applyAlignment="1">
      <alignment vertical="top" wrapText="1"/>
    </xf>
    <xf numFmtId="0" fontId="12" fillId="0" borderId="0" xfId="0" applyFont="1" applyFill="1" applyAlignment="1"/>
    <xf numFmtId="0" fontId="12" fillId="0" borderId="0" xfId="0" applyFont="1" applyFill="1" applyAlignment="1">
      <alignment wrapText="1"/>
    </xf>
    <xf numFmtId="0" fontId="12" fillId="0" borderId="0" xfId="0" applyFont="1" applyFill="1" applyAlignment="1">
      <alignment horizontal="left" wrapText="1"/>
    </xf>
    <xf numFmtId="4" fontId="19" fillId="0" borderId="0" xfId="3" quotePrefix="1" applyNumberFormat="1" applyFont="1" applyFill="1" applyBorder="1" applyAlignment="1">
      <alignment horizontal="left" vertical="top" wrapText="1"/>
    </xf>
    <xf numFmtId="0" fontId="16" fillId="0" borderId="0" xfId="0" applyFont="1" applyFill="1" applyAlignment="1">
      <alignment wrapText="1"/>
    </xf>
    <xf numFmtId="0" fontId="12" fillId="0" borderId="0" xfId="0" applyFont="1" applyFill="1" applyAlignment="1">
      <alignment horizontal="center" vertical="top"/>
    </xf>
    <xf numFmtId="49" fontId="12" fillId="0" borderId="0" xfId="0" applyNumberFormat="1" applyFont="1" applyFill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2" fillId="0" borderId="5" xfId="0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top"/>
    </xf>
    <xf numFmtId="168" fontId="14" fillId="0" borderId="2" xfId="0" applyNumberFormat="1" applyFont="1" applyFill="1" applyBorder="1" applyAlignment="1">
      <alignment horizontal="right" vertical="top" wrapText="1"/>
    </xf>
    <xf numFmtId="0" fontId="12" fillId="0" borderId="2" xfId="0" applyFont="1" applyFill="1" applyBorder="1" applyAlignment="1">
      <alignment horizontal="center" vertical="top" wrapText="1"/>
    </xf>
    <xf numFmtId="49" fontId="12" fillId="0" borderId="2" xfId="0" applyNumberFormat="1" applyFont="1" applyFill="1" applyBorder="1" applyAlignment="1">
      <alignment horizontal="left" vertical="top" wrapText="1"/>
    </xf>
    <xf numFmtId="0" fontId="22" fillId="0" borderId="2" xfId="0" applyFont="1" applyFill="1" applyBorder="1" applyAlignment="1">
      <alignment horizontal="right" vertical="top" wrapText="1"/>
    </xf>
    <xf numFmtId="2" fontId="12" fillId="0" borderId="2" xfId="0" applyNumberFormat="1" applyFont="1" applyFill="1" applyBorder="1" applyAlignment="1">
      <alignment horizontal="right" vertical="top" wrapText="1"/>
    </xf>
    <xf numFmtId="0" fontId="12" fillId="0" borderId="2" xfId="0" applyFont="1" applyFill="1" applyBorder="1" applyAlignment="1">
      <alignment horizontal="right" vertical="top"/>
    </xf>
    <xf numFmtId="0" fontId="12" fillId="0" borderId="2" xfId="0" applyFont="1" applyFill="1" applyBorder="1" applyAlignment="1">
      <alignment horizontal="right" vertical="top" wrapText="1"/>
    </xf>
    <xf numFmtId="2" fontId="14" fillId="0" borderId="2" xfId="0" applyNumberFormat="1" applyFont="1" applyFill="1" applyBorder="1" applyAlignment="1">
      <alignment horizontal="right" vertical="top" wrapText="1"/>
    </xf>
    <xf numFmtId="0" fontId="14" fillId="0" borderId="2" xfId="0" applyFont="1" applyFill="1" applyBorder="1" applyAlignment="1">
      <alignment horizontal="right" vertical="top"/>
    </xf>
    <xf numFmtId="167" fontId="14" fillId="0" borderId="2" xfId="0" applyNumberFormat="1" applyFont="1" applyFill="1" applyBorder="1" applyAlignment="1">
      <alignment horizontal="right" vertical="top" wrapText="1"/>
    </xf>
    <xf numFmtId="165" fontId="12" fillId="0" borderId="2" xfId="0" applyNumberFormat="1" applyFont="1" applyFill="1" applyBorder="1" applyAlignment="1">
      <alignment horizontal="right" vertical="top"/>
    </xf>
    <xf numFmtId="165" fontId="14" fillId="0" borderId="2" xfId="0" applyNumberFormat="1" applyFont="1" applyFill="1" applyBorder="1" applyAlignment="1">
      <alignment horizontal="right" vertical="top" wrapText="1"/>
    </xf>
    <xf numFmtId="0" fontId="12" fillId="0" borderId="0" xfId="0" applyFont="1" applyFill="1" applyAlignment="1">
      <alignment horizontal="right" vertical="top"/>
    </xf>
    <xf numFmtId="0" fontId="25" fillId="0" borderId="0" xfId="0" applyFont="1"/>
    <xf numFmtId="0" fontId="12" fillId="0" borderId="0" xfId="0" applyFont="1" applyAlignment="1">
      <alignment horizontal="center" vertical="top"/>
    </xf>
    <xf numFmtId="49" fontId="12" fillId="0" borderId="2" xfId="0" applyNumberFormat="1" applyFont="1" applyBorder="1" applyAlignment="1">
      <alignment horizontal="left" vertical="top" wrapText="1"/>
    </xf>
    <xf numFmtId="165" fontId="12" fillId="0" borderId="2" xfId="0" applyNumberFormat="1" applyFont="1" applyFill="1" applyBorder="1" applyAlignment="1">
      <alignment horizontal="right" vertical="top" wrapText="1"/>
    </xf>
    <xf numFmtId="0" fontId="12" fillId="0" borderId="0" xfId="0" applyFont="1" applyFill="1"/>
    <xf numFmtId="0" fontId="12" fillId="0" borderId="2" xfId="0" applyFont="1" applyFill="1" applyBorder="1" applyAlignment="1">
      <alignment vertical="top"/>
    </xf>
    <xf numFmtId="4" fontId="14" fillId="0" borderId="2" xfId="0" applyNumberFormat="1" applyFont="1" applyFill="1" applyBorder="1" applyAlignment="1">
      <alignment horizontal="right" vertical="top" wrapText="1"/>
    </xf>
    <xf numFmtId="4" fontId="12" fillId="0" borderId="2" xfId="0" applyNumberFormat="1" applyFont="1" applyFill="1" applyBorder="1" applyAlignment="1">
      <alignment horizontal="right" vertical="top" wrapText="1"/>
    </xf>
    <xf numFmtId="49" fontId="13" fillId="0" borderId="0" xfId="0" applyNumberFormat="1" applyFont="1" applyFill="1" applyAlignment="1">
      <alignment horizontal="left" vertical="top"/>
    </xf>
    <xf numFmtId="0" fontId="13" fillId="0" borderId="1" xfId="0" applyFont="1" applyFill="1" applyBorder="1" applyAlignment="1">
      <alignment vertical="top" wrapText="1"/>
    </xf>
    <xf numFmtId="0" fontId="14" fillId="0" borderId="0" xfId="0" applyFont="1" applyFill="1"/>
    <xf numFmtId="0" fontId="12" fillId="0" borderId="0" xfId="0" applyFont="1" applyFill="1" applyAlignment="1">
      <alignment horizontal="left" vertical="top"/>
    </xf>
    <xf numFmtId="166" fontId="13" fillId="0" borderId="0" xfId="0" applyNumberFormat="1" applyFont="1" applyFill="1" applyAlignment="1">
      <alignment horizontal="center"/>
    </xf>
    <xf numFmtId="0" fontId="16" fillId="0" borderId="0" xfId="0" applyFont="1" applyFill="1" applyAlignment="1"/>
    <xf numFmtId="0" fontId="13" fillId="0" borderId="0" xfId="0" applyFont="1" applyFill="1"/>
    <xf numFmtId="167" fontId="12" fillId="0" borderId="2" xfId="0" applyNumberFormat="1" applyFont="1" applyFill="1" applyBorder="1" applyAlignment="1">
      <alignment horizontal="right" vertical="top"/>
    </xf>
    <xf numFmtId="0" fontId="24" fillId="0" borderId="0" xfId="0" applyFont="1" applyFill="1"/>
    <xf numFmtId="49" fontId="12" fillId="0" borderId="2" xfId="0" applyNumberFormat="1" applyFont="1" applyFill="1" applyBorder="1" applyAlignment="1">
      <alignment horizontal="left" vertical="top"/>
    </xf>
    <xf numFmtId="0" fontId="14" fillId="0" borderId="2" xfId="0" applyFont="1" applyFill="1" applyBorder="1" applyAlignment="1">
      <alignment horizontal="center" vertical="top"/>
    </xf>
    <xf numFmtId="0" fontId="12" fillId="0" borderId="0" xfId="0" applyFont="1" applyFill="1" applyAlignment="1">
      <alignment vertical="center"/>
    </xf>
    <xf numFmtId="0" fontId="25" fillId="0" borderId="0" xfId="0" applyFont="1" applyFill="1" applyAlignment="1">
      <alignment vertical="top" wrapText="1"/>
    </xf>
    <xf numFmtId="0" fontId="25" fillId="0" borderId="0" xfId="0" applyFont="1" applyFill="1"/>
    <xf numFmtId="0" fontId="27" fillId="0" borderId="0" xfId="0" applyFont="1" applyFill="1"/>
    <xf numFmtId="4" fontId="12" fillId="0" borderId="0" xfId="0" applyNumberFormat="1" applyFont="1" applyFill="1" applyAlignment="1">
      <alignment horizontal="right" vertical="top"/>
    </xf>
    <xf numFmtId="0" fontId="12" fillId="0" borderId="2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/>
    </xf>
    <xf numFmtId="0" fontId="13" fillId="0" borderId="0" xfId="0" applyFont="1" applyFill="1" applyAlignment="1">
      <alignment horizontal="left" vertical="top"/>
    </xf>
    <xf numFmtId="0" fontId="40" fillId="0" borderId="0" xfId="15" applyFont="1" applyAlignment="1">
      <alignment horizontal="right" vertical="top"/>
    </xf>
    <xf numFmtId="0" fontId="40" fillId="0" borderId="0" xfId="15" applyFont="1" applyAlignment="1">
      <alignment horizontal="left" vertical="top"/>
    </xf>
    <xf numFmtId="0" fontId="31" fillId="0" borderId="0" xfId="0" applyFont="1"/>
    <xf numFmtId="0" fontId="31" fillId="0" borderId="0" xfId="0" applyFont="1" applyAlignment="1">
      <alignment horizontal="left"/>
    </xf>
    <xf numFmtId="0" fontId="31" fillId="0" borderId="0" xfId="15" applyFont="1" applyAlignment="1">
      <alignment horizontal="center" vertical="center"/>
    </xf>
    <xf numFmtId="0" fontId="31" fillId="0" borderId="0" xfId="15" applyFont="1" applyAlignment="1">
      <alignment horizontal="left" vertical="center"/>
    </xf>
    <xf numFmtId="49" fontId="31" fillId="0" borderId="0" xfId="0" applyNumberFormat="1" applyFont="1"/>
    <xf numFmtId="0" fontId="31" fillId="0" borderId="12" xfId="15" applyFont="1" applyBorder="1" applyAlignment="1">
      <alignment horizontal="center" vertical="center" wrapText="1"/>
    </xf>
    <xf numFmtId="0" fontId="31" fillId="0" borderId="10" xfId="15" applyFont="1" applyBorder="1" applyAlignment="1">
      <alignment horizontal="center" vertical="center" wrapText="1"/>
    </xf>
    <xf numFmtId="0" fontId="31" fillId="0" borderId="2" xfId="15" applyFont="1" applyBorder="1" applyAlignment="1">
      <alignment horizontal="center" vertical="center" wrapText="1"/>
    </xf>
    <xf numFmtId="0" fontId="31" fillId="0" borderId="11" xfId="15" applyFont="1" applyBorder="1" applyAlignment="1">
      <alignment horizontal="center" vertical="center" wrapText="1"/>
    </xf>
    <xf numFmtId="0" fontId="31" fillId="0" borderId="12" xfId="15" applyFont="1" applyBorder="1" applyAlignment="1">
      <alignment horizontal="left" vertical="center" wrapText="1"/>
    </xf>
    <xf numFmtId="43" fontId="31" fillId="0" borderId="12" xfId="14" applyFont="1" applyBorder="1" applyAlignment="1">
      <alignment horizontal="center" wrapText="1"/>
    </xf>
    <xf numFmtId="0" fontId="40" fillId="0" borderId="12" xfId="15" applyFont="1" applyBorder="1" applyAlignment="1">
      <alignment horizontal="left" vertical="center" wrapText="1"/>
    </xf>
    <xf numFmtId="4" fontId="31" fillId="0" borderId="0" xfId="0" applyNumberFormat="1" applyFont="1"/>
    <xf numFmtId="164" fontId="31" fillId="0" borderId="0" xfId="0" applyNumberFormat="1" applyFont="1"/>
    <xf numFmtId="0" fontId="40" fillId="0" borderId="13" xfId="15" applyFont="1" applyBorder="1" applyAlignment="1">
      <alignment horizontal="left" vertical="center" wrapText="1"/>
    </xf>
    <xf numFmtId="0" fontId="31" fillId="0" borderId="2" xfId="0" applyFont="1" applyBorder="1"/>
    <xf numFmtId="0" fontId="31" fillId="0" borderId="11" xfId="15" applyFont="1" applyBorder="1" applyAlignment="1">
      <alignment horizontal="left" vertical="center" wrapText="1"/>
    </xf>
    <xf numFmtId="0" fontId="28" fillId="0" borderId="0" xfId="5" applyFont="1" applyFill="1" applyAlignment="1">
      <alignment vertical="center" wrapText="1"/>
    </xf>
    <xf numFmtId="4" fontId="12" fillId="0" borderId="0" xfId="0" applyNumberFormat="1" applyFont="1" applyFill="1"/>
    <xf numFmtId="0" fontId="40" fillId="0" borderId="0" xfId="15" applyFont="1" applyFill="1" applyAlignment="1">
      <alignment horizontal="right" vertical="top"/>
    </xf>
    <xf numFmtId="0" fontId="31" fillId="0" borderId="0" xfId="17" applyFont="1" applyFill="1"/>
    <xf numFmtId="0" fontId="31" fillId="0" borderId="0" xfId="15" applyFont="1" applyFill="1" applyAlignment="1">
      <alignment horizontal="left" vertical="center"/>
    </xf>
    <xf numFmtId="0" fontId="42" fillId="0" borderId="14" xfId="15" applyFont="1" applyFill="1" applyBorder="1" applyAlignment="1">
      <alignment horizontal="left" vertical="center"/>
    </xf>
    <xf numFmtId="0" fontId="31" fillId="0" borderId="0" xfId="15" applyFont="1" applyFill="1" applyBorder="1" applyAlignment="1">
      <alignment horizontal="left" vertical="center"/>
    </xf>
    <xf numFmtId="0" fontId="43" fillId="0" borderId="0" xfId="15" applyFont="1" applyFill="1" applyAlignment="1">
      <alignment horizontal="center" vertical="center"/>
    </xf>
    <xf numFmtId="0" fontId="42" fillId="0" borderId="0" xfId="15" applyFont="1" applyFill="1" applyAlignment="1">
      <alignment horizontal="left" vertical="center"/>
    </xf>
    <xf numFmtId="0" fontId="42" fillId="0" borderId="0" xfId="15" applyFont="1" applyFill="1" applyBorder="1" applyAlignment="1">
      <alignment horizontal="right" vertical="center" wrapText="1"/>
    </xf>
    <xf numFmtId="0" fontId="31" fillId="0" borderId="0" xfId="17" applyFont="1" applyFill="1" applyBorder="1"/>
    <xf numFmtId="0" fontId="42" fillId="0" borderId="0" xfId="15" applyFont="1" applyFill="1" applyBorder="1" applyAlignment="1">
      <alignment horizontal="left" vertical="center" wrapText="1"/>
    </xf>
    <xf numFmtId="0" fontId="42" fillId="0" borderId="0" xfId="15" applyFont="1" applyFill="1" applyAlignment="1">
      <alignment horizontal="right" vertical="center"/>
    </xf>
    <xf numFmtId="0" fontId="40" fillId="0" borderId="0" xfId="15" applyFont="1" applyFill="1" applyAlignment="1">
      <alignment horizontal="center" vertical="center"/>
    </xf>
    <xf numFmtId="0" fontId="31" fillId="0" borderId="0" xfId="15" applyFont="1" applyFill="1" applyBorder="1" applyAlignment="1">
      <alignment horizontal="center" vertical="center" wrapText="1"/>
    </xf>
    <xf numFmtId="0" fontId="44" fillId="0" borderId="0" xfId="15" applyFont="1" applyFill="1" applyBorder="1" applyAlignment="1">
      <alignment horizontal="left" vertical="center" wrapText="1"/>
    </xf>
    <xf numFmtId="169" fontId="31" fillId="0" borderId="0" xfId="15" applyNumberFormat="1" applyFont="1" applyFill="1" applyBorder="1" applyAlignment="1">
      <alignment horizontal="center" vertical="center" wrapText="1"/>
    </xf>
    <xf numFmtId="0" fontId="31" fillId="0" borderId="0" xfId="17" applyFont="1" applyFill="1" applyAlignment="1">
      <alignment horizontal="left" vertical="top" wrapText="1"/>
    </xf>
    <xf numFmtId="168" fontId="40" fillId="0" borderId="0" xfId="15" applyNumberFormat="1" applyFont="1" applyFill="1" applyBorder="1" applyAlignment="1">
      <alignment horizontal="left" vertical="center"/>
    </xf>
    <xf numFmtId="49" fontId="12" fillId="0" borderId="2" xfId="0" applyNumberFormat="1" applyFont="1" applyBorder="1" applyAlignment="1">
      <alignment horizontal="left" vertical="top" wrapText="1"/>
    </xf>
    <xf numFmtId="0" fontId="31" fillId="0" borderId="2" xfId="15" applyFont="1" applyBorder="1" applyAlignment="1">
      <alignment horizontal="center" vertical="center" wrapText="1"/>
    </xf>
    <xf numFmtId="168" fontId="31" fillId="0" borderId="2" xfId="0" applyNumberFormat="1" applyFont="1" applyBorder="1" applyAlignment="1">
      <alignment horizontal="center" vertical="center" wrapText="1"/>
    </xf>
    <xf numFmtId="0" fontId="12" fillId="0" borderId="0" xfId="0" applyFont="1" applyFill="1"/>
    <xf numFmtId="168" fontId="31" fillId="0" borderId="2" xfId="15" applyNumberFormat="1" applyFont="1" applyFill="1" applyBorder="1" applyAlignment="1">
      <alignment horizontal="center" vertical="center" wrapText="1"/>
    </xf>
    <xf numFmtId="0" fontId="44" fillId="0" borderId="2" xfId="15" applyFont="1" applyFill="1" applyBorder="1" applyAlignment="1">
      <alignment horizontal="left" vertical="center" wrapText="1"/>
    </xf>
    <xf numFmtId="0" fontId="31" fillId="0" borderId="2" xfId="15" applyFont="1" applyFill="1" applyBorder="1" applyAlignment="1">
      <alignment horizontal="left" vertical="center" wrapText="1"/>
    </xf>
    <xf numFmtId="4" fontId="14" fillId="0" borderId="2" xfId="0" applyNumberFormat="1" applyFont="1" applyFill="1" applyBorder="1" applyAlignment="1">
      <alignment horizontal="right" vertical="top" wrapText="1"/>
    </xf>
    <xf numFmtId="4" fontId="12" fillId="0" borderId="2" xfId="0" applyNumberFormat="1" applyFont="1" applyFill="1" applyBorder="1" applyAlignment="1">
      <alignment horizontal="right" vertical="top" wrapText="1"/>
    </xf>
    <xf numFmtId="4" fontId="12" fillId="0" borderId="2" xfId="0" applyNumberFormat="1" applyFont="1" applyFill="1" applyBorder="1" applyAlignment="1">
      <alignment horizontal="right" vertical="top"/>
    </xf>
    <xf numFmtId="0" fontId="31" fillId="0" borderId="2" xfId="0" applyFont="1" applyBorder="1" applyAlignment="1">
      <alignment horizontal="center" vertical="center" wrapText="1"/>
    </xf>
    <xf numFmtId="0" fontId="31" fillId="0" borderId="2" xfId="15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right" vertical="top" wrapText="1"/>
    </xf>
    <xf numFmtId="0" fontId="10" fillId="0" borderId="0" xfId="6"/>
    <xf numFmtId="0" fontId="31" fillId="0" borderId="0" xfId="17" applyFont="1"/>
    <xf numFmtId="0" fontId="31" fillId="0" borderId="0" xfId="17" applyFont="1" applyAlignment="1">
      <alignment horizontal="left"/>
    </xf>
    <xf numFmtId="0" fontId="40" fillId="0" borderId="0" xfId="15" applyFont="1" applyAlignment="1">
      <alignment vertical="top"/>
    </xf>
    <xf numFmtId="0" fontId="10" fillId="0" borderId="0" xfId="6" applyAlignment="1">
      <alignment horizontal="right"/>
    </xf>
    <xf numFmtId="4" fontId="46" fillId="0" borderId="1" xfId="15" applyNumberFormat="1" applyFont="1" applyBorder="1" applyAlignment="1">
      <alignment horizontal="left" vertical="center" wrapText="1"/>
    </xf>
    <xf numFmtId="0" fontId="46" fillId="0" borderId="2" xfId="15" applyFont="1" applyBorder="1" applyAlignment="1">
      <alignment horizontal="center" vertical="center" wrapText="1"/>
    </xf>
    <xf numFmtId="0" fontId="31" fillId="0" borderId="12" xfId="15" applyFont="1" applyFill="1" applyBorder="1" applyAlignment="1">
      <alignment horizontal="center" vertical="center" wrapText="1"/>
    </xf>
    <xf numFmtId="0" fontId="46" fillId="0" borderId="2" xfId="15" applyFont="1" applyFill="1" applyBorder="1" applyAlignment="1">
      <alignment horizontal="center" vertical="center" wrapText="1"/>
    </xf>
    <xf numFmtId="167" fontId="46" fillId="0" borderId="2" xfId="15" applyNumberFormat="1" applyFont="1" applyFill="1" applyBorder="1" applyAlignment="1">
      <alignment horizontal="center" vertical="center" wrapText="1"/>
    </xf>
    <xf numFmtId="4" fontId="46" fillId="0" borderId="2" xfId="15" applyNumberFormat="1" applyFont="1" applyFill="1" applyBorder="1" applyAlignment="1">
      <alignment horizontal="center" vertical="center" wrapText="1"/>
    </xf>
    <xf numFmtId="0" fontId="46" fillId="0" borderId="0" xfId="15" applyFont="1" applyBorder="1" applyAlignment="1">
      <alignment horizontal="center" vertical="center" wrapText="1"/>
    </xf>
    <xf numFmtId="0" fontId="46" fillId="0" borderId="0" xfId="15" applyFont="1" applyFill="1" applyBorder="1" applyAlignment="1">
      <alignment horizontal="center" vertical="center" wrapText="1"/>
    </xf>
    <xf numFmtId="170" fontId="46" fillId="0" borderId="0" xfId="17" applyNumberFormat="1" applyFont="1" applyBorder="1" applyAlignment="1">
      <alignment horizontal="center" vertical="center"/>
    </xf>
    <xf numFmtId="0" fontId="39" fillId="0" borderId="0" xfId="17" applyBorder="1" applyAlignment="1">
      <alignment horizontal="center" vertical="center"/>
    </xf>
    <xf numFmtId="167" fontId="46" fillId="0" borderId="0" xfId="15" applyNumberFormat="1" applyFont="1" applyBorder="1" applyAlignment="1">
      <alignment horizontal="center" vertical="center" wrapText="1"/>
    </xf>
    <xf numFmtId="0" fontId="31" fillId="0" borderId="0" xfId="17" applyFont="1" applyFill="1" applyAlignment="1">
      <alignment horizontal="left"/>
    </xf>
    <xf numFmtId="0" fontId="31" fillId="0" borderId="0" xfId="17" applyFont="1" applyAlignment="1">
      <alignment horizontal="center" vertical="center"/>
    </xf>
    <xf numFmtId="0" fontId="40" fillId="0" borderId="0" xfId="17" applyFont="1" applyAlignment="1">
      <alignment horizontal="center" vertical="center"/>
    </xf>
    <xf numFmtId="0" fontId="31" fillId="0" borderId="0" xfId="17" applyFont="1" applyAlignment="1">
      <alignment vertical="center"/>
    </xf>
    <xf numFmtId="0" fontId="40" fillId="0" borderId="0" xfId="17" applyFont="1" applyAlignment="1">
      <alignment horizontal="left" vertical="center"/>
    </xf>
    <xf numFmtId="0" fontId="31" fillId="0" borderId="0" xfId="17" applyFont="1" applyAlignment="1">
      <alignment horizontal="right" vertical="center" wrapText="1"/>
    </xf>
    <xf numFmtId="0" fontId="40" fillId="0" borderId="0" xfId="17" applyFont="1" applyAlignment="1">
      <alignment horizontal="right" vertical="center" wrapText="1"/>
    </xf>
    <xf numFmtId="0" fontId="40" fillId="0" borderId="2" xfId="17" applyFont="1" applyBorder="1" applyAlignment="1">
      <alignment horizontal="center"/>
    </xf>
    <xf numFmtId="0" fontId="40" fillId="0" borderId="2" xfId="15" applyFont="1" applyBorder="1" applyAlignment="1">
      <alignment horizontal="center" vertical="center" wrapText="1"/>
    </xf>
    <xf numFmtId="0" fontId="40" fillId="0" borderId="0" xfId="17" applyFont="1"/>
    <xf numFmtId="0" fontId="31" fillId="0" borderId="2" xfId="17" applyFont="1" applyBorder="1" applyAlignment="1">
      <alignment horizontal="center"/>
    </xf>
    <xf numFmtId="0" fontId="31" fillId="0" borderId="2" xfId="15" applyFont="1" applyBorder="1" applyAlignment="1">
      <alignment horizontal="left" vertical="center"/>
    </xf>
    <xf numFmtId="0" fontId="38" fillId="0" borderId="0" xfId="17" applyFont="1"/>
    <xf numFmtId="0" fontId="43" fillId="0" borderId="2" xfId="15" applyFont="1" applyBorder="1" applyAlignment="1">
      <alignment horizontal="left" vertical="center"/>
    </xf>
    <xf numFmtId="0" fontId="31" fillId="0" borderId="0" xfId="17" applyFont="1" applyAlignment="1">
      <alignment horizontal="center"/>
    </xf>
    <xf numFmtId="0" fontId="10" fillId="0" borderId="0" xfId="6" applyFill="1"/>
    <xf numFmtId="0" fontId="31" fillId="0" borderId="0" xfId="15" applyFont="1" applyAlignment="1">
      <alignment horizontal="left" vertical="top"/>
    </xf>
    <xf numFmtId="0" fontId="29" fillId="0" borderId="2" xfId="17" applyFont="1" applyBorder="1" applyAlignment="1">
      <alignment horizontal="center" vertical="center" wrapText="1"/>
    </xf>
    <xf numFmtId="2" fontId="31" fillId="0" borderId="0" xfId="17" applyNumberFormat="1" applyFont="1" applyAlignment="1">
      <alignment horizontal="left"/>
    </xf>
    <xf numFmtId="0" fontId="29" fillId="0" borderId="2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left" vertical="center" wrapText="1"/>
    </xf>
    <xf numFmtId="0" fontId="29" fillId="0" borderId="2" xfId="0" applyFont="1" applyBorder="1" applyAlignment="1">
      <alignment horizontal="center" vertical="center" wrapText="1"/>
    </xf>
    <xf numFmtId="4" fontId="29" fillId="0" borderId="2" xfId="0" applyNumberFormat="1" applyFont="1" applyFill="1" applyBorder="1" applyAlignment="1">
      <alignment horizontal="center" vertical="center" wrapText="1"/>
    </xf>
    <xf numFmtId="4" fontId="31" fillId="0" borderId="2" xfId="15" applyNumberFormat="1" applyFont="1" applyBorder="1" applyAlignment="1">
      <alignment horizontal="center" vertical="center" wrapText="1"/>
    </xf>
    <xf numFmtId="4" fontId="31" fillId="0" borderId="0" xfId="17" applyNumberFormat="1" applyFont="1" applyAlignment="1">
      <alignment horizontal="left"/>
    </xf>
    <xf numFmtId="0" fontId="0" fillId="0" borderId="0" xfId="6" applyFont="1"/>
    <xf numFmtId="49" fontId="12" fillId="0" borderId="2" xfId="0" applyNumberFormat="1" applyFont="1" applyFill="1" applyBorder="1" applyAlignment="1">
      <alignment horizontal="left" vertical="top" wrapText="1"/>
    </xf>
    <xf numFmtId="49" fontId="12" fillId="0" borderId="2" xfId="0" applyNumberFormat="1" applyFont="1" applyFill="1" applyBorder="1" applyAlignment="1">
      <alignment horizontal="left" vertical="top" wrapText="1"/>
    </xf>
    <xf numFmtId="168" fontId="12" fillId="0" borderId="0" xfId="0" applyNumberFormat="1" applyFont="1" applyFill="1" applyAlignment="1">
      <alignment vertical="center"/>
    </xf>
    <xf numFmtId="49" fontId="12" fillId="0" borderId="2" xfId="0" applyNumberFormat="1" applyFont="1" applyFill="1" applyBorder="1" applyAlignment="1">
      <alignment horizontal="left" vertical="top" wrapText="1"/>
    </xf>
    <xf numFmtId="49" fontId="12" fillId="0" borderId="2" xfId="0" applyNumberFormat="1" applyFont="1" applyFill="1" applyBorder="1" applyAlignment="1">
      <alignment horizontal="center" vertical="top" wrapText="1"/>
    </xf>
    <xf numFmtId="0" fontId="0" fillId="0" borderId="0" xfId="0"/>
    <xf numFmtId="0" fontId="12" fillId="0" borderId="2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left" vertical="top"/>
    </xf>
    <xf numFmtId="0" fontId="17" fillId="0" borderId="0" xfId="0" applyFont="1" applyFill="1" applyBorder="1" applyAlignment="1">
      <alignment horizontal="center"/>
    </xf>
    <xf numFmtId="0" fontId="31" fillId="0" borderId="0" xfId="15" applyFont="1" applyAlignment="1">
      <alignment horizontal="center" vertical="center"/>
    </xf>
    <xf numFmtId="0" fontId="31" fillId="0" borderId="10" xfId="15" applyFont="1" applyBorder="1" applyAlignment="1">
      <alignment horizontal="center" vertical="center" wrapText="1"/>
    </xf>
    <xf numFmtId="0" fontId="31" fillId="0" borderId="2" xfId="15" applyFont="1" applyBorder="1" applyAlignment="1">
      <alignment horizontal="center" vertical="center" wrapText="1"/>
    </xf>
    <xf numFmtId="0" fontId="31" fillId="0" borderId="11" xfId="15" applyFont="1" applyBorder="1" applyAlignment="1">
      <alignment horizontal="center" vertical="center" wrapText="1"/>
    </xf>
    <xf numFmtId="0" fontId="31" fillId="0" borderId="12" xfId="15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/>
    <xf numFmtId="0" fontId="14" fillId="0" borderId="0" xfId="0" applyFont="1" applyAlignment="1">
      <alignment horizontal="left" vertical="top"/>
    </xf>
    <xf numFmtId="49" fontId="27" fillId="0" borderId="0" xfId="0" applyNumberFormat="1" applyFont="1" applyAlignment="1">
      <alignment horizontal="left" vertical="top"/>
    </xf>
    <xf numFmtId="0" fontId="27" fillId="0" borderId="0" xfId="0" applyFont="1" applyAlignment="1">
      <alignment horizontal="left" vertical="top"/>
    </xf>
    <xf numFmtId="0" fontId="27" fillId="0" borderId="0" xfId="0" applyFont="1" applyAlignment="1">
      <alignment horizontal="center" vertical="top" wrapText="1"/>
    </xf>
    <xf numFmtId="49" fontId="35" fillId="0" borderId="7" xfId="0" applyNumberFormat="1" applyFont="1" applyBorder="1" applyAlignment="1">
      <alignment horizontal="right" vertical="top"/>
    </xf>
    <xf numFmtId="0" fontId="35" fillId="0" borderId="7" xfId="0" applyFont="1" applyBorder="1" applyAlignment="1">
      <alignment horizontal="right" vertical="top"/>
    </xf>
    <xf numFmtId="0" fontId="22" fillId="0" borderId="7" xfId="0" applyFont="1" applyBorder="1" applyAlignment="1">
      <alignment horizontal="center" vertical="top"/>
    </xf>
    <xf numFmtId="0" fontId="37" fillId="0" borderId="7" xfId="0" applyFont="1" applyBorder="1" applyAlignment="1">
      <alignment horizontal="right" vertical="top"/>
    </xf>
    <xf numFmtId="0" fontId="37" fillId="0" borderId="7" xfId="0" applyFont="1" applyBorder="1" applyAlignment="1">
      <alignment horizontal="center" vertical="top"/>
    </xf>
    <xf numFmtId="49" fontId="35" fillId="0" borderId="0" xfId="0" applyNumberFormat="1" applyFont="1"/>
    <xf numFmtId="0" fontId="35" fillId="0" borderId="0" xfId="0" applyFont="1" applyAlignment="1">
      <alignment horizontal="right" vertical="top"/>
    </xf>
    <xf numFmtId="0" fontId="13" fillId="0" borderId="0" xfId="0" applyFont="1" applyAlignment="1">
      <alignment horizontal="center" vertical="top"/>
    </xf>
    <xf numFmtId="0" fontId="49" fillId="0" borderId="0" xfId="0" applyFont="1" applyAlignment="1">
      <alignment horizontal="center" vertical="top"/>
    </xf>
    <xf numFmtId="0" fontId="35" fillId="0" borderId="0" xfId="0" applyFont="1" applyAlignment="1">
      <alignment horizontal="center" vertical="top"/>
    </xf>
    <xf numFmtId="0" fontId="25" fillId="0" borderId="0" xfId="0" applyFont="1" applyAlignment="1">
      <alignment horizontal="right" vertical="top" wrapText="1"/>
    </xf>
    <xf numFmtId="49" fontId="35" fillId="0" borderId="7" xfId="0" applyNumberFormat="1" applyFont="1" applyBorder="1"/>
    <xf numFmtId="0" fontId="35" fillId="0" borderId="7" xfId="0" applyFont="1" applyBorder="1" applyAlignment="1">
      <alignment horizontal="right" vertical="top" wrapText="1"/>
    </xf>
    <xf numFmtId="0" fontId="35" fillId="0" borderId="0" xfId="0" applyFont="1"/>
    <xf numFmtId="49" fontId="35" fillId="0" borderId="0" xfId="0" applyNumberFormat="1" applyFont="1" applyAlignment="1">
      <alignment horizontal="right" vertical="top"/>
    </xf>
    <xf numFmtId="0" fontId="25" fillId="0" borderId="0" xfId="0" applyFont="1" applyAlignment="1">
      <alignment horizontal="center" vertical="top"/>
    </xf>
    <xf numFmtId="49" fontId="25" fillId="0" borderId="0" xfId="0" applyNumberFormat="1" applyFont="1" applyAlignment="1">
      <alignment horizontal="left"/>
    </xf>
    <xf numFmtId="0" fontId="25" fillId="0" borderId="0" xfId="0" applyFont="1" applyAlignment="1">
      <alignment horizontal="left" vertical="top" wrapText="1"/>
    </xf>
    <xf numFmtId="0" fontId="25" fillId="0" borderId="0" xfId="0" applyFont="1" applyAlignment="1">
      <alignment horizontal="left"/>
    </xf>
    <xf numFmtId="0" fontId="25" fillId="0" borderId="0" xfId="0" applyFont="1" applyAlignment="1">
      <alignment horizontal="right" vertical="top"/>
    </xf>
    <xf numFmtId="0" fontId="27" fillId="0" borderId="0" xfId="0" applyFont="1" applyAlignment="1">
      <alignment horizontal="center" vertical="top"/>
    </xf>
    <xf numFmtId="49" fontId="25" fillId="0" borderId="0" xfId="0" applyNumberFormat="1" applyFont="1" applyAlignment="1"/>
    <xf numFmtId="0" fontId="27" fillId="0" borderId="0" xfId="0" applyFont="1" applyAlignment="1">
      <alignment horizontal="left" vertical="top" wrapText="1"/>
    </xf>
    <xf numFmtId="49" fontId="27" fillId="0" borderId="0" xfId="0" applyNumberFormat="1" applyFont="1" applyAlignment="1">
      <alignment horizontal="left" vertical="top" wrapText="1"/>
    </xf>
    <xf numFmtId="0" fontId="27" fillId="0" borderId="0" xfId="0" applyFont="1" applyAlignment="1">
      <alignment wrapText="1"/>
    </xf>
    <xf numFmtId="0" fontId="27" fillId="0" borderId="2" xfId="0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0" fontId="27" fillId="0" borderId="2" xfId="0" quotePrefix="1" applyFont="1" applyBorder="1" applyAlignment="1">
      <alignment horizontal="center" vertical="top"/>
    </xf>
    <xf numFmtId="171" fontId="50" fillId="0" borderId="2" xfId="0" applyNumberFormat="1" applyFont="1" applyBorder="1" applyAlignment="1">
      <alignment horizontal="left" vertical="top" wrapText="1"/>
    </xf>
    <xf numFmtId="0" fontId="27" fillId="0" borderId="2" xfId="0" applyFont="1" applyBorder="1" applyAlignment="1">
      <alignment horizontal="center" vertical="top"/>
    </xf>
    <xf numFmtId="0" fontId="35" fillId="0" borderId="2" xfId="0" applyFont="1" applyBorder="1" applyAlignment="1">
      <alignment horizontal="right" vertical="top" wrapText="1"/>
    </xf>
    <xf numFmtId="0" fontId="35" fillId="0" borderId="2" xfId="0" applyFont="1" applyBorder="1" applyAlignment="1">
      <alignment horizontal="right" vertical="top"/>
    </xf>
    <xf numFmtId="0" fontId="27" fillId="0" borderId="2" xfId="0" quotePrefix="1" applyFont="1" applyBorder="1" applyAlignment="1">
      <alignment horizontal="center" vertical="top" wrapText="1"/>
    </xf>
    <xf numFmtId="0" fontId="49" fillId="0" borderId="2" xfId="0" applyFont="1" applyBorder="1" applyAlignment="1">
      <alignment horizontal="right" vertical="top" wrapText="1"/>
    </xf>
    <xf numFmtId="171" fontId="27" fillId="0" borderId="0" xfId="0" applyNumberFormat="1" applyFont="1" applyAlignment="1">
      <alignment horizontal="left" vertical="top"/>
    </xf>
    <xf numFmtId="0" fontId="35" fillId="0" borderId="0" xfId="0" applyFont="1" applyAlignment="1">
      <alignment horizontal="right" vertical="top" wrapText="1"/>
    </xf>
    <xf numFmtId="172" fontId="12" fillId="0" borderId="0" xfId="0" applyNumberFormat="1" applyFont="1" applyFill="1"/>
    <xf numFmtId="0" fontId="27" fillId="0" borderId="2" xfId="0" applyFont="1" applyBorder="1" applyAlignment="1">
      <alignment horizontal="left" vertical="top" wrapText="1"/>
    </xf>
    <xf numFmtId="0" fontId="2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27" fillId="0" borderId="2" xfId="0" applyFont="1" applyBorder="1" applyAlignment="1">
      <alignment horizontal="center" vertical="center" wrapText="1"/>
    </xf>
    <xf numFmtId="172" fontId="12" fillId="0" borderId="0" xfId="0" applyNumberFormat="1" applyFont="1" applyFill="1" applyAlignment="1">
      <alignment vertical="center"/>
    </xf>
    <xf numFmtId="173" fontId="14" fillId="0" borderId="0" xfId="0" applyNumberFormat="1" applyFont="1" applyFill="1" applyBorder="1" applyAlignment="1">
      <alignment horizontal="right" vertical="top" wrapText="1"/>
    </xf>
    <xf numFmtId="49" fontId="12" fillId="0" borderId="2" xfId="0" applyNumberFormat="1" applyFont="1" applyFill="1" applyBorder="1" applyAlignment="1">
      <alignment horizontal="left" vertical="top" wrapText="1"/>
    </xf>
    <xf numFmtId="173" fontId="14" fillId="0" borderId="2" xfId="0" applyNumberFormat="1" applyFont="1" applyFill="1" applyBorder="1" applyAlignment="1">
      <alignment horizontal="right" vertical="top" wrapText="1"/>
    </xf>
    <xf numFmtId="49" fontId="12" fillId="0" borderId="2" xfId="0" applyNumberFormat="1" applyFont="1" applyFill="1" applyBorder="1" applyAlignment="1">
      <alignment horizontal="left" vertical="top" wrapText="1"/>
    </xf>
    <xf numFmtId="169" fontId="14" fillId="0" borderId="2" xfId="0" applyNumberFormat="1" applyFont="1" applyFill="1" applyBorder="1" applyAlignment="1">
      <alignment horizontal="right" vertical="top" wrapText="1"/>
    </xf>
    <xf numFmtId="0" fontId="31" fillId="0" borderId="0" xfId="15" applyFont="1" applyFill="1" applyBorder="1" applyAlignment="1">
      <alignment horizontal="center" vertical="center" wrapText="1"/>
    </xf>
    <xf numFmtId="0" fontId="31" fillId="0" borderId="0" xfId="17" applyFont="1" applyFill="1" applyAlignment="1">
      <alignment horizontal="left" vertical="top" wrapText="1"/>
    </xf>
    <xf numFmtId="0" fontId="26" fillId="0" borderId="0" xfId="0" applyFont="1" applyFill="1" applyAlignment="1">
      <alignment horizontal="center" vertical="top" wrapText="1"/>
    </xf>
    <xf numFmtId="0" fontId="25" fillId="0" borderId="0" xfId="0" applyFont="1" applyFill="1" applyAlignment="1">
      <alignment vertical="top"/>
    </xf>
    <xf numFmtId="0" fontId="25" fillId="0" borderId="0" xfId="0" applyFont="1" applyFill="1" applyAlignment="1">
      <alignment horizontal="left" vertical="top" wrapText="1"/>
    </xf>
    <xf numFmtId="0" fontId="21" fillId="0" borderId="0" xfId="0" applyFont="1" applyFill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6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 wrapText="1"/>
    </xf>
    <xf numFmtId="49" fontId="14" fillId="0" borderId="3" xfId="0" applyNumberFormat="1" applyFont="1" applyFill="1" applyBorder="1" applyAlignment="1">
      <alignment horizontal="right" vertical="top" wrapText="1"/>
    </xf>
    <xf numFmtId="49" fontId="14" fillId="0" borderId="4" xfId="0" applyNumberFormat="1" applyFont="1" applyFill="1" applyBorder="1" applyAlignment="1">
      <alignment horizontal="right" vertical="top" wrapText="1"/>
    </xf>
    <xf numFmtId="49" fontId="14" fillId="0" borderId="3" xfId="0" applyNumberFormat="1" applyFont="1" applyFill="1" applyBorder="1" applyAlignment="1">
      <alignment horizontal="right" vertical="center" wrapText="1"/>
    </xf>
    <xf numFmtId="49" fontId="14" fillId="0" borderId="4" xfId="0" applyNumberFormat="1" applyFont="1" applyFill="1" applyBorder="1" applyAlignment="1">
      <alignment horizontal="righ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/>
    </xf>
    <xf numFmtId="0" fontId="23" fillId="0" borderId="0" xfId="2" quotePrefix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 wrapText="1"/>
    </xf>
    <xf numFmtId="49" fontId="12" fillId="0" borderId="9" xfId="0" applyNumberFormat="1" applyFont="1" applyFill="1" applyBorder="1" applyAlignment="1">
      <alignment horizontal="center" vertical="center" wrapText="1"/>
    </xf>
    <xf numFmtId="49" fontId="12" fillId="0" borderId="8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28" fillId="0" borderId="0" xfId="5" applyFont="1" applyFill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horizontal="left" vertical="top"/>
    </xf>
    <xf numFmtId="0" fontId="15" fillId="0" borderId="0" xfId="0" applyFont="1" applyFill="1" applyBorder="1" applyAlignment="1">
      <alignment horizontal="center"/>
    </xf>
    <xf numFmtId="0" fontId="16" fillId="0" borderId="0" xfId="0" applyFont="1" applyFill="1" applyAlignment="1">
      <alignment horizontal="right"/>
    </xf>
    <xf numFmtId="0" fontId="12" fillId="0" borderId="1" xfId="0" applyFont="1" applyFill="1" applyBorder="1" applyAlignment="1">
      <alignment horizontal="center" vertical="top"/>
    </xf>
    <xf numFmtId="0" fontId="17" fillId="0" borderId="0" xfId="0" applyFont="1" applyFill="1" applyBorder="1" applyAlignment="1">
      <alignment horizontal="center"/>
    </xf>
    <xf numFmtId="0" fontId="18" fillId="0" borderId="7" xfId="0" applyFont="1" applyFill="1" applyBorder="1" applyAlignment="1">
      <alignment horizontal="center" vertical="top"/>
    </xf>
    <xf numFmtId="0" fontId="18" fillId="0" borderId="0" xfId="0" applyFont="1" applyFill="1" applyBorder="1" applyAlignment="1">
      <alignment horizontal="center"/>
    </xf>
    <xf numFmtId="0" fontId="19" fillId="0" borderId="0" xfId="2" quotePrefix="1" applyFont="1" applyFill="1" applyBorder="1" applyAlignment="1">
      <alignment horizontal="left" vertical="top" wrapText="1"/>
    </xf>
    <xf numFmtId="0" fontId="19" fillId="0" borderId="0" xfId="4" quotePrefix="1" applyFont="1" applyFill="1" applyBorder="1" applyAlignment="1">
      <alignment horizontal="left" vertical="top" wrapText="1"/>
    </xf>
    <xf numFmtId="0" fontId="20" fillId="0" borderId="0" xfId="0" applyFont="1" applyFill="1" applyAlignment="1">
      <alignment horizontal="center" vertical="center"/>
    </xf>
    <xf numFmtId="49" fontId="31" fillId="0" borderId="0" xfId="15" applyNumberFormat="1" applyFont="1" applyAlignment="1">
      <alignment horizontal="center" vertical="center"/>
    </xf>
    <xf numFmtId="0" fontId="31" fillId="0" borderId="0" xfId="15" applyFont="1" applyAlignment="1">
      <alignment horizontal="center" vertical="center"/>
    </xf>
    <xf numFmtId="0" fontId="31" fillId="0" borderId="10" xfId="15" applyFont="1" applyBorder="1" applyAlignment="1">
      <alignment horizontal="center" vertical="center" wrapText="1"/>
    </xf>
    <xf numFmtId="0" fontId="31" fillId="0" borderId="2" xfId="15" applyFont="1" applyBorder="1" applyAlignment="1">
      <alignment horizontal="center" vertical="center" wrapText="1"/>
    </xf>
    <xf numFmtId="0" fontId="31" fillId="0" borderId="11" xfId="15" applyFont="1" applyBorder="1" applyAlignment="1">
      <alignment horizontal="center" vertical="center" wrapText="1"/>
    </xf>
    <xf numFmtId="0" fontId="31" fillId="0" borderId="12" xfId="15" applyFont="1" applyBorder="1" applyAlignment="1">
      <alignment horizontal="center" vertical="center" wrapText="1"/>
    </xf>
    <xf numFmtId="0" fontId="50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27" fillId="0" borderId="2" xfId="0" applyFont="1" applyBorder="1" applyAlignment="1">
      <alignment horizontal="left" vertical="top" wrapText="1"/>
    </xf>
    <xf numFmtId="0" fontId="27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top" wrapText="1"/>
    </xf>
    <xf numFmtId="0" fontId="25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27" fillId="0" borderId="2" xfId="0" applyNumberFormat="1" applyFont="1" applyBorder="1" applyAlignment="1">
      <alignment horizontal="center" vertical="center" wrapText="1"/>
    </xf>
    <xf numFmtId="0" fontId="25" fillId="0" borderId="0" xfId="0" applyFont="1" applyAlignment="1">
      <alignment horizontal="center" vertical="top" wrapText="1"/>
    </xf>
    <xf numFmtId="0" fontId="48" fillId="0" borderId="0" xfId="0" applyFont="1" applyAlignment="1">
      <alignment vertical="top" wrapText="1"/>
    </xf>
    <xf numFmtId="49" fontId="25" fillId="0" borderId="0" xfId="0" applyNumberFormat="1" applyFont="1" applyAlignment="1">
      <alignment horizontal="center" wrapText="1"/>
    </xf>
    <xf numFmtId="0" fontId="0" fillId="0" borderId="0" xfId="0" applyAlignment="1">
      <alignment horizontal="center" wrapText="1"/>
    </xf>
    <xf numFmtId="49" fontId="25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0" fontId="31" fillId="0" borderId="0" xfId="15" applyFont="1" applyAlignment="1">
      <alignment horizontal="center" vertical="center" wrapText="1"/>
    </xf>
    <xf numFmtId="0" fontId="31" fillId="0" borderId="0" xfId="17" applyFont="1" applyFill="1" applyAlignment="1">
      <alignment vertical="top" wrapText="1"/>
    </xf>
    <xf numFmtId="0" fontId="31" fillId="0" borderId="0" xfId="17" applyFont="1" applyAlignment="1">
      <alignment horizontal="left" vertical="top" wrapText="1"/>
    </xf>
    <xf numFmtId="4" fontId="31" fillId="0" borderId="0" xfId="17" applyNumberFormat="1" applyFont="1" applyFill="1"/>
    <xf numFmtId="168" fontId="31" fillId="0" borderId="2" xfId="0" applyNumberFormat="1" applyFont="1" applyFill="1" applyBorder="1" applyAlignment="1">
      <alignment horizontal="center" vertical="center" wrapText="1"/>
    </xf>
  </cellXfs>
  <cellStyles count="57">
    <cellStyle name="Normal" xfId="15"/>
    <cellStyle name="S11" xfId="4"/>
    <cellStyle name="S7" xfId="2"/>
    <cellStyle name="S8" xfId="3"/>
    <cellStyle name="Обычный" xfId="0" builtinId="0"/>
    <cellStyle name="Обычный 14 2" xfId="16"/>
    <cellStyle name="Обычный 19" xfId="40"/>
    <cellStyle name="Обычный 2" xfId="5"/>
    <cellStyle name="Обычный 2 10" xfId="54"/>
    <cellStyle name="Обычный 2 2" xfId="6"/>
    <cellStyle name="Обычный 2 3" xfId="18"/>
    <cellStyle name="Обычный 2 3 2" xfId="35"/>
    <cellStyle name="Обычный 2 4" xfId="23"/>
    <cellStyle name="Обычный 2 5" xfId="28"/>
    <cellStyle name="Обычный 2 6" xfId="41"/>
    <cellStyle name="Обычный 2 7" xfId="45"/>
    <cellStyle name="Обычный 2 8" xfId="48"/>
    <cellStyle name="Обычный 2 9" xfId="51"/>
    <cellStyle name="Обычный 3" xfId="1"/>
    <cellStyle name="Обычный 4" xfId="10"/>
    <cellStyle name="Обычный 4 2" xfId="7"/>
    <cellStyle name="Обычный 4 2 10" xfId="55"/>
    <cellStyle name="Обычный 4 2 2" xfId="8"/>
    <cellStyle name="Обычный 4 2 2 2" xfId="20"/>
    <cellStyle name="Обычный 4 2 2 2 2" xfId="37"/>
    <cellStyle name="Обычный 4 2 2 3" xfId="25"/>
    <cellStyle name="Обычный 4 2 2 4" xfId="30"/>
    <cellStyle name="Обычный 4 2 2 5" xfId="43"/>
    <cellStyle name="Обычный 4 2 2 6" xfId="47"/>
    <cellStyle name="Обычный 4 2 2 7" xfId="50"/>
    <cellStyle name="Обычный 4 2 2 8" xfId="53"/>
    <cellStyle name="Обычный 4 2 2 9" xfId="56"/>
    <cellStyle name="Обычный 4 2 3" xfId="19"/>
    <cellStyle name="Обычный 4 2 3 2" xfId="36"/>
    <cellStyle name="Обычный 4 2 4" xfId="24"/>
    <cellStyle name="Обычный 4 2 5" xfId="29"/>
    <cellStyle name="Обычный 4 2 6" xfId="42"/>
    <cellStyle name="Обычный 4 2 7" xfId="46"/>
    <cellStyle name="Обычный 4 2 8" xfId="49"/>
    <cellStyle name="Обычный 4 2 9" xfId="52"/>
    <cellStyle name="Обычный 5" xfId="12"/>
    <cellStyle name="Обычный 5 2" xfId="21"/>
    <cellStyle name="Обычный 5 3" xfId="26"/>
    <cellStyle name="Обычный 5 3 2" xfId="39"/>
    <cellStyle name="Обычный 5 4" xfId="32"/>
    <cellStyle name="Обычный 6" xfId="13"/>
    <cellStyle name="Обычный 6 2" xfId="22"/>
    <cellStyle name="Обычный 6 2 2" xfId="38"/>
    <cellStyle name="Обычный 6 3" xfId="27"/>
    <cellStyle name="Обычный 6 4" xfId="33"/>
    <cellStyle name="Обычный 7" xfId="17"/>
    <cellStyle name="Обычный 8" xfId="44"/>
    <cellStyle name="Стиль 1" xfId="9"/>
    <cellStyle name="Финансовый" xfId="14" builtinId="3"/>
    <cellStyle name="Финансовый 2" xfId="34"/>
    <cellStyle name="Финансовый 6" xfId="11"/>
    <cellStyle name="Финансовый 6 2" xfId="3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\&#1087;&#1088;&#1086;&#1077;&#1082;&#1090;%20&#1080;&#1085;&#1074;&#1077;&#1089;&#1090;&#1080;&#1094;&#1080;&#1086;&#1085;&#1085;&#1086;&#1081;%20&#1087;&#1088;&#1086;&#1075;&#1088;&#1072;&#1084;&#1084;&#1099;\&#1044;&#1086;&#1083;&#1075;&#1086;&#1089;&#1088;&#1086;&#1095;&#1085;&#1072;&#1103;%20&#1048;&#1055;&#1056;\2023-2027\&#1055;&#1088;&#1080;&#1083;&#1086;&#1078;&#1077;&#1085;&#1080;&#1077;_24_&#1082;%20&#1048;&#1055;&#1056;%202022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РСК"/>
      <sheetName val="Источники"/>
      <sheetName val="Справочник"/>
      <sheetName val="Структура ГИ"/>
      <sheetName val="Цифровизация ИПР"/>
      <sheetName val="Справочно!! заверш. и искл. ИП"/>
      <sheetName val="Проверка_факт"/>
      <sheetName val="Проверка_ФОТ,НЗС,КЗ,ДЗ"/>
      <sheetName val="Слож.случаи"/>
    </sheetNames>
    <sheetDataSet>
      <sheetData sheetId="0">
        <row r="307">
          <cell r="KX307">
            <v>266.59243000000004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H33"/>
  <sheetViews>
    <sheetView tabSelected="1" showOutlineSymbols="0" showWhiteSpace="0" zoomScale="70" zoomScaleNormal="70" zoomScaleSheetLayoutView="70" workbookViewId="0">
      <selection activeCell="C26" sqref="C26:F26"/>
    </sheetView>
  </sheetViews>
  <sheetFormatPr defaultColWidth="10.28515625" defaultRowHeight="15.75" x14ac:dyDescent="0.25"/>
  <cols>
    <col min="1" max="1" width="25.85546875" style="77" customWidth="1"/>
    <col min="2" max="2" width="37.7109375" style="77" bestFit="1" customWidth="1"/>
    <col min="3" max="3" width="68.5703125" style="77" bestFit="1" customWidth="1"/>
    <col min="4" max="4" width="18.7109375" style="77" customWidth="1"/>
    <col min="5" max="5" width="25.28515625" style="77" customWidth="1"/>
    <col min="6" max="6" width="17.42578125" style="77" customWidth="1"/>
    <col min="7" max="7" width="10.28515625" style="77"/>
    <col min="8" max="8" width="14.42578125" style="77" customWidth="1"/>
    <col min="9" max="16384" width="10.28515625" style="77"/>
  </cols>
  <sheetData>
    <row r="1" spans="1:3" x14ac:dyDescent="0.25">
      <c r="A1" s="76" t="s">
        <v>334</v>
      </c>
      <c r="B1" s="76"/>
      <c r="C1" s="76"/>
    </row>
    <row r="2" spans="1:3" x14ac:dyDescent="0.25">
      <c r="A2" s="78"/>
      <c r="B2" s="78" t="s">
        <v>26</v>
      </c>
      <c r="C2" s="79" t="s">
        <v>272</v>
      </c>
    </row>
    <row r="3" spans="1:3" x14ac:dyDescent="0.25">
      <c r="A3" s="81"/>
      <c r="B3" s="81"/>
      <c r="C3" s="81" t="s">
        <v>27</v>
      </c>
    </row>
    <row r="4" spans="1:3" x14ac:dyDescent="0.25">
      <c r="A4" s="78"/>
      <c r="B4" s="78"/>
      <c r="C4" s="78"/>
    </row>
    <row r="5" spans="1:3" x14ac:dyDescent="0.25">
      <c r="A5" s="78"/>
      <c r="B5" s="78"/>
      <c r="C5" s="78"/>
    </row>
    <row r="6" spans="1:3" x14ac:dyDescent="0.25">
      <c r="A6" s="78"/>
      <c r="B6" s="82" t="s">
        <v>89</v>
      </c>
      <c r="C6" s="92">
        <f>C26</f>
        <v>319.91091</v>
      </c>
    </row>
    <row r="7" spans="1:3" s="84" customFormat="1" x14ac:dyDescent="0.25">
      <c r="A7" s="80"/>
      <c r="B7" s="80"/>
      <c r="C7" s="83"/>
    </row>
    <row r="8" spans="1:3" x14ac:dyDescent="0.25">
      <c r="A8" s="78"/>
      <c r="B8" s="78"/>
      <c r="C8" s="83"/>
    </row>
    <row r="9" spans="1:3" x14ac:dyDescent="0.25">
      <c r="A9" s="78"/>
      <c r="B9" s="78"/>
      <c r="C9" s="85"/>
    </row>
    <row r="10" spans="1:3" x14ac:dyDescent="0.25">
      <c r="A10" s="78"/>
      <c r="B10" s="86" t="s">
        <v>90</v>
      </c>
    </row>
    <row r="11" spans="1:3" x14ac:dyDescent="0.25">
      <c r="A11" s="78"/>
      <c r="B11" s="78"/>
      <c r="C11" s="86"/>
    </row>
    <row r="12" spans="1:3" x14ac:dyDescent="0.25">
      <c r="A12" s="87"/>
      <c r="B12" s="87"/>
      <c r="C12" s="87" t="s">
        <v>91</v>
      </c>
    </row>
    <row r="13" spans="1:3" x14ac:dyDescent="0.25">
      <c r="A13" s="78"/>
      <c r="B13" s="78"/>
      <c r="C13" s="78"/>
    </row>
    <row r="14" spans="1:3" ht="91.5" customHeight="1" x14ac:dyDescent="0.25">
      <c r="A14" s="78"/>
      <c r="B14" s="215" t="s">
        <v>335</v>
      </c>
      <c r="C14" s="215"/>
    </row>
    <row r="15" spans="1:3" x14ac:dyDescent="0.25">
      <c r="A15" s="81"/>
      <c r="B15" s="81"/>
      <c r="C15" s="81" t="s">
        <v>92</v>
      </c>
    </row>
    <row r="16" spans="1:3" x14ac:dyDescent="0.25">
      <c r="A16" s="78"/>
      <c r="B16" s="78"/>
      <c r="C16" s="78"/>
    </row>
    <row r="17" spans="1:8" x14ac:dyDescent="0.25">
      <c r="A17" s="78"/>
      <c r="B17" s="78"/>
      <c r="C17" s="78">
        <f>[1]МРСК!$KX$307</f>
        <v>266.59242999999998</v>
      </c>
    </row>
    <row r="18" spans="1:8" x14ac:dyDescent="0.25">
      <c r="A18" s="104" t="s">
        <v>51</v>
      </c>
      <c r="B18" s="104" t="s">
        <v>93</v>
      </c>
      <c r="C18" s="104" t="s">
        <v>94</v>
      </c>
      <c r="D18" s="103">
        <v>2025</v>
      </c>
      <c r="E18" s="103">
        <v>2026</v>
      </c>
      <c r="F18" s="103">
        <v>2027</v>
      </c>
    </row>
    <row r="19" spans="1:8" x14ac:dyDescent="0.25">
      <c r="A19" s="104">
        <v>1</v>
      </c>
      <c r="B19" s="104">
        <v>2</v>
      </c>
      <c r="C19" s="104">
        <v>3</v>
      </c>
      <c r="D19" s="103">
        <v>9</v>
      </c>
      <c r="E19" s="103">
        <v>10</v>
      </c>
      <c r="F19" s="103">
        <v>11</v>
      </c>
    </row>
    <row r="20" spans="1:8" x14ac:dyDescent="0.25">
      <c r="A20" s="104">
        <v>1</v>
      </c>
      <c r="B20" s="99" t="s">
        <v>95</v>
      </c>
      <c r="C20" s="97">
        <f>SUM(C21+C22+C23)</f>
        <v>266.59242999999998</v>
      </c>
      <c r="D20" s="97">
        <f t="shared" ref="D20:F20" si="0">SUM(D21+D22+D23)</f>
        <v>84.815370000000001</v>
      </c>
      <c r="E20" s="97">
        <f t="shared" si="0"/>
        <v>88.801689999999994</v>
      </c>
      <c r="F20" s="97">
        <f t="shared" si="0"/>
        <v>92.975369999999998</v>
      </c>
      <c r="H20" s="275"/>
    </row>
    <row r="21" spans="1:8" x14ac:dyDescent="0.25">
      <c r="A21" s="104">
        <v>1.1000000000000001</v>
      </c>
      <c r="B21" s="99" t="s">
        <v>96</v>
      </c>
      <c r="C21" s="97">
        <f>(D21+E21+F21)</f>
        <v>59.41977</v>
      </c>
      <c r="D21" s="95">
        <f>('2025 г. '!D41+'2025 г. '!E41)/1000</f>
        <v>18.904170000000001</v>
      </c>
      <c r="E21" s="95">
        <f>'2026 г.  '!E41/1000</f>
        <v>19.792670000000001</v>
      </c>
      <c r="F21" s="95">
        <f>('2027 г.  '!E41)/1000</f>
        <v>20.722930000000002</v>
      </c>
    </row>
    <row r="22" spans="1:8" x14ac:dyDescent="0.25">
      <c r="A22" s="104">
        <v>1.2</v>
      </c>
      <c r="B22" s="99" t="s">
        <v>97</v>
      </c>
      <c r="C22" s="97">
        <f>(D22+E22+F22)</f>
        <v>168.81905</v>
      </c>
      <c r="D22" s="95">
        <f>'2025 г. '!F41/1000</f>
        <v>53.709119999999999</v>
      </c>
      <c r="E22" s="95">
        <f>'2026 г.  '!F41/1000</f>
        <v>56.233469999999997</v>
      </c>
      <c r="F22" s="95">
        <f>'2027 г.  '!F41/1000</f>
        <v>58.876460000000002</v>
      </c>
    </row>
    <row r="23" spans="1:8" x14ac:dyDescent="0.25">
      <c r="A23" s="104">
        <v>1.3</v>
      </c>
      <c r="B23" s="99" t="s">
        <v>98</v>
      </c>
      <c r="C23" s="97">
        <f>(D23+E23+F23)</f>
        <v>38.353610000000003</v>
      </c>
      <c r="D23" s="95">
        <f>'2025 г. '!G41/1000</f>
        <v>12.20208</v>
      </c>
      <c r="E23" s="95">
        <f>'2026 г.  '!G41/1000</f>
        <v>12.775550000000001</v>
      </c>
      <c r="F23" s="95">
        <f>'2027 г.  '!G41/1000</f>
        <v>13.37598</v>
      </c>
    </row>
    <row r="24" spans="1:8" ht="31.5" x14ac:dyDescent="0.25">
      <c r="A24" s="104">
        <v>2</v>
      </c>
      <c r="B24" s="99" t="s">
        <v>99</v>
      </c>
      <c r="C24" s="97">
        <f>(D24+E24+F24)</f>
        <v>319.91091</v>
      </c>
      <c r="D24" s="97">
        <f t="shared" ref="D24" si="1">D20+D25</f>
        <v>101.77844</v>
      </c>
      <c r="E24" s="97">
        <f>E20+E25</f>
        <v>106.56202999999999</v>
      </c>
      <c r="F24" s="97">
        <f>F20+F25</f>
        <v>111.57044</v>
      </c>
    </row>
    <row r="25" spans="1:8" ht="33.75" customHeight="1" x14ac:dyDescent="0.25">
      <c r="A25" s="104">
        <v>2.1</v>
      </c>
      <c r="B25" s="99" t="s">
        <v>100</v>
      </c>
      <c r="C25" s="97">
        <f>(D25+E25+F25)*0.2</f>
        <v>10.6637</v>
      </c>
      <c r="D25" s="95">
        <f>'2025 г. '!H42/1000</f>
        <v>16.963069999999998</v>
      </c>
      <c r="E25" s="95">
        <f>'2026 г.  '!H42/1000</f>
        <v>17.760339999999999</v>
      </c>
      <c r="F25" s="95">
        <f>'2027 г.  '!H42/1000</f>
        <v>18.59507</v>
      </c>
    </row>
    <row r="26" spans="1:8" ht="34.5" customHeight="1" x14ac:dyDescent="0.25">
      <c r="A26" s="104">
        <v>3</v>
      </c>
      <c r="B26" s="98" t="s">
        <v>104</v>
      </c>
      <c r="C26" s="97">
        <f>C24</f>
        <v>319.91091</v>
      </c>
      <c r="D26" s="276">
        <f t="shared" ref="D26" si="2">D24</f>
        <v>101.77844</v>
      </c>
      <c r="E26" s="276">
        <f>E24</f>
        <v>106.56202999999999</v>
      </c>
      <c r="F26" s="276">
        <f>F24</f>
        <v>111.57044</v>
      </c>
    </row>
    <row r="27" spans="1:8" x14ac:dyDescent="0.25">
      <c r="A27" s="88"/>
      <c r="B27" s="89"/>
      <c r="C27" s="90"/>
    </row>
    <row r="28" spans="1:8" x14ac:dyDescent="0.25">
      <c r="A28" s="88"/>
      <c r="B28" s="89"/>
      <c r="C28" s="90"/>
    </row>
    <row r="29" spans="1:8" x14ac:dyDescent="0.25">
      <c r="A29" s="88"/>
      <c r="B29" s="89"/>
      <c r="C29" s="90"/>
    </row>
    <row r="30" spans="1:8" x14ac:dyDescent="0.25">
      <c r="B30" s="77" t="s">
        <v>84</v>
      </c>
    </row>
    <row r="31" spans="1:8" x14ac:dyDescent="0.25">
      <c r="B31" s="77" t="s">
        <v>101</v>
      </c>
    </row>
    <row r="32" spans="1:8" ht="35.25" customHeight="1" x14ac:dyDescent="0.25">
      <c r="B32" s="216" t="s">
        <v>102</v>
      </c>
      <c r="C32" s="216"/>
    </row>
    <row r="33" spans="2:3" s="91" customFormat="1" ht="32.25" customHeight="1" x14ac:dyDescent="0.2">
      <c r="B33" s="216" t="s">
        <v>103</v>
      </c>
      <c r="C33" s="216"/>
    </row>
  </sheetData>
  <mergeCells count="3">
    <mergeCell ref="B14:C14"/>
    <mergeCell ref="B32:C32"/>
    <mergeCell ref="B33:C33"/>
  </mergeCells>
  <pageMargins left="0.25" right="0.25" top="0.75" bottom="0.75" header="0.3" footer="0.3"/>
  <pageSetup paperSize="9" scale="6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6"/>
  <dimension ref="A1:I30"/>
  <sheetViews>
    <sheetView workbookViewId="0">
      <selection activeCell="B11" sqref="B11"/>
    </sheetView>
  </sheetViews>
  <sheetFormatPr defaultRowHeight="15.75" x14ac:dyDescent="0.25"/>
  <cols>
    <col min="1" max="1" width="18.42578125" style="57" customWidth="1"/>
    <col min="2" max="2" width="28.5703125" style="57" bestFit="1" customWidth="1"/>
    <col min="3" max="3" width="68.5703125" style="57" bestFit="1" customWidth="1"/>
    <col min="4" max="4" width="22.140625" style="57" customWidth="1"/>
    <col min="5" max="7" width="17.140625" style="57" bestFit="1" customWidth="1"/>
    <col min="8" max="8" width="24" style="57" customWidth="1"/>
    <col min="9" max="9" width="23.85546875" style="57" customWidth="1"/>
    <col min="10" max="16384" width="9.140625" style="57"/>
  </cols>
  <sheetData>
    <row r="1" spans="1:9" x14ac:dyDescent="0.25">
      <c r="A1" s="55"/>
      <c r="B1" s="56"/>
      <c r="C1" s="55"/>
      <c r="D1" s="55"/>
      <c r="E1" s="55"/>
      <c r="F1" s="55"/>
      <c r="G1" s="55"/>
      <c r="H1" s="55"/>
    </row>
    <row r="2" spans="1:9" x14ac:dyDescent="0.25">
      <c r="A2" s="56" t="s">
        <v>48</v>
      </c>
      <c r="B2" s="58"/>
    </row>
    <row r="3" spans="1:9" x14ac:dyDescent="0.25">
      <c r="A3" s="157"/>
      <c r="B3" s="58"/>
      <c r="C3" s="252"/>
      <c r="D3" s="252"/>
      <c r="E3" s="252"/>
      <c r="F3" s="252"/>
      <c r="G3" s="252"/>
      <c r="H3" s="252"/>
    </row>
    <row r="4" spans="1:9" x14ac:dyDescent="0.25">
      <c r="A4" s="56" t="s">
        <v>48</v>
      </c>
      <c r="B4" s="60"/>
      <c r="C4" s="61"/>
    </row>
    <row r="5" spans="1:9" ht="53.25" customHeight="1" x14ac:dyDescent="0.25">
      <c r="A5" s="56" t="s">
        <v>48</v>
      </c>
      <c r="B5" s="60" t="s">
        <v>67</v>
      </c>
      <c r="C5" s="240" t="s">
        <v>335</v>
      </c>
      <c r="D5" s="240"/>
      <c r="E5" s="240"/>
      <c r="F5" s="240"/>
      <c r="G5" s="240"/>
      <c r="H5" s="240"/>
    </row>
    <row r="6" spans="1:9" x14ac:dyDescent="0.25">
      <c r="A6" s="56"/>
      <c r="B6" s="56"/>
    </row>
    <row r="7" spans="1:9" x14ac:dyDescent="0.25">
      <c r="A7" s="55"/>
      <c r="B7" s="58"/>
      <c r="C7" s="55" t="s">
        <v>86</v>
      </c>
      <c r="D7" s="55"/>
      <c r="E7" s="55"/>
      <c r="F7" s="55"/>
      <c r="G7" s="55"/>
      <c r="H7" s="55"/>
    </row>
    <row r="8" spans="1:9" x14ac:dyDescent="0.25">
      <c r="A8" s="56" t="s">
        <v>48</v>
      </c>
      <c r="B8" s="60"/>
    </row>
    <row r="9" spans="1:9" x14ac:dyDescent="0.25">
      <c r="A9" s="157"/>
      <c r="B9" s="60" t="s">
        <v>69</v>
      </c>
      <c r="C9" s="253" t="s">
        <v>87</v>
      </c>
      <c r="D9" s="253"/>
      <c r="E9" s="253"/>
      <c r="F9" s="253"/>
      <c r="G9" s="253"/>
      <c r="H9" s="253"/>
    </row>
    <row r="10" spans="1:9" x14ac:dyDescent="0.25">
      <c r="A10" s="56" t="s">
        <v>48</v>
      </c>
    </row>
    <row r="11" spans="1:9" x14ac:dyDescent="0.25">
      <c r="A11" s="60" t="s">
        <v>320</v>
      </c>
      <c r="B11" s="60"/>
      <c r="I11" s="57" t="s">
        <v>52</v>
      </c>
    </row>
    <row r="12" spans="1:9" x14ac:dyDescent="0.25">
      <c r="A12" s="254" t="s">
        <v>51</v>
      </c>
      <c r="B12" s="255" t="s">
        <v>45</v>
      </c>
      <c r="C12" s="256" t="s">
        <v>71</v>
      </c>
      <c r="D12" s="257" t="s">
        <v>44</v>
      </c>
      <c r="E12" s="257" t="s">
        <v>48</v>
      </c>
      <c r="F12" s="257" t="s">
        <v>48</v>
      </c>
      <c r="G12" s="257" t="s">
        <v>48</v>
      </c>
      <c r="H12" s="257" t="s">
        <v>48</v>
      </c>
      <c r="I12" s="96"/>
    </row>
    <row r="13" spans="1:9" ht="31.5" x14ac:dyDescent="0.25">
      <c r="A13" s="254" t="s">
        <v>48</v>
      </c>
      <c r="B13" s="255"/>
      <c r="C13" s="256" t="s">
        <v>48</v>
      </c>
      <c r="D13" s="161" t="s">
        <v>72</v>
      </c>
      <c r="E13" s="161" t="s">
        <v>2</v>
      </c>
      <c r="F13" s="161" t="s">
        <v>49</v>
      </c>
      <c r="G13" s="161" t="s">
        <v>50</v>
      </c>
      <c r="H13" s="161" t="s">
        <v>53</v>
      </c>
    </row>
    <row r="14" spans="1:9" x14ac:dyDescent="0.25">
      <c r="A14" s="158">
        <v>1</v>
      </c>
      <c r="B14" s="159">
        <v>2</v>
      </c>
      <c r="C14" s="160">
        <v>3</v>
      </c>
      <c r="D14" s="161">
        <v>4</v>
      </c>
      <c r="E14" s="161">
        <v>5</v>
      </c>
      <c r="F14" s="161">
        <v>6</v>
      </c>
      <c r="G14" s="161">
        <v>7</v>
      </c>
      <c r="H14" s="161">
        <v>8</v>
      </c>
    </row>
    <row r="15" spans="1:9" x14ac:dyDescent="0.25">
      <c r="A15" s="66">
        <v>1</v>
      </c>
      <c r="B15" s="151" t="s">
        <v>273</v>
      </c>
      <c r="C15" s="213" t="s">
        <v>375</v>
      </c>
      <c r="D15" s="67"/>
      <c r="E15" s="67"/>
      <c r="F15" s="67"/>
      <c r="G15" s="67">
        <f>'09-01-01'!G45*I15</f>
        <v>2711.76</v>
      </c>
      <c r="H15" s="67">
        <f>G15+F15+E15+D15</f>
        <v>2711.76</v>
      </c>
      <c r="I15" s="163">
        <v>2</v>
      </c>
    </row>
    <row r="16" spans="1:9" x14ac:dyDescent="0.25">
      <c r="A16" s="161"/>
      <c r="B16" s="93"/>
      <c r="C16" s="68" t="s">
        <v>73</v>
      </c>
      <c r="D16" s="67"/>
      <c r="E16" s="67"/>
      <c r="F16" s="67"/>
      <c r="G16" s="67">
        <f>SUM(G15:G15)</f>
        <v>2711.76</v>
      </c>
      <c r="H16" s="67">
        <f>SUM(H15:H15)</f>
        <v>2711.76</v>
      </c>
      <c r="I16" s="33"/>
    </row>
    <row r="17" spans="1:9" ht="25.5" x14ac:dyDescent="0.25">
      <c r="A17" s="66">
        <v>2</v>
      </c>
      <c r="B17" s="93" t="s">
        <v>74</v>
      </c>
      <c r="C17" s="66" t="s">
        <v>75</v>
      </c>
      <c r="D17" s="67"/>
      <c r="E17" s="67"/>
      <c r="F17" s="67"/>
      <c r="G17" s="67"/>
      <c r="H17" s="67"/>
      <c r="I17" s="33"/>
    </row>
    <row r="18" spans="1:9" ht="38.25" x14ac:dyDescent="0.25">
      <c r="A18" s="66">
        <v>3</v>
      </c>
      <c r="B18" s="93" t="s">
        <v>76</v>
      </c>
      <c r="C18" s="66" t="s">
        <v>77</v>
      </c>
      <c r="D18" s="67"/>
      <c r="E18" s="67"/>
      <c r="F18" s="67"/>
      <c r="G18" s="67"/>
      <c r="H18" s="67"/>
    </row>
    <row r="19" spans="1:9" x14ac:dyDescent="0.25">
      <c r="A19" s="161"/>
      <c r="B19" s="68"/>
      <c r="C19" s="68" t="s">
        <v>73</v>
      </c>
      <c r="D19" s="67"/>
      <c r="E19" s="67"/>
      <c r="F19" s="67"/>
      <c r="G19" s="67"/>
      <c r="H19" s="67"/>
    </row>
    <row r="20" spans="1:9" x14ac:dyDescent="0.25">
      <c r="A20" s="161"/>
      <c r="B20" s="68"/>
      <c r="C20" s="68" t="s">
        <v>78</v>
      </c>
      <c r="D20" s="67">
        <f>D19+D16</f>
        <v>0</v>
      </c>
      <c r="E20" s="67">
        <f t="shared" ref="E20:H20" si="0">E19+E16</f>
        <v>0</v>
      </c>
      <c r="F20" s="67">
        <f t="shared" si="0"/>
        <v>0</v>
      </c>
      <c r="G20" s="67">
        <f t="shared" si="0"/>
        <v>2711.76</v>
      </c>
      <c r="H20" s="67">
        <f t="shared" si="0"/>
        <v>2711.76</v>
      </c>
    </row>
    <row r="21" spans="1:9" x14ac:dyDescent="0.25">
      <c r="A21" s="161"/>
      <c r="B21" s="68"/>
      <c r="C21" s="66" t="s">
        <v>56</v>
      </c>
      <c r="D21" s="67"/>
      <c r="E21" s="67"/>
      <c r="F21" s="67"/>
      <c r="G21" s="67"/>
      <c r="H21" s="67"/>
      <c r="I21" s="70"/>
    </row>
    <row r="22" spans="1:9" x14ac:dyDescent="0.25">
      <c r="A22" s="161"/>
      <c r="B22" s="68"/>
      <c r="C22" s="66" t="s">
        <v>58</v>
      </c>
      <c r="D22" s="67"/>
      <c r="E22" s="67"/>
      <c r="F22" s="67"/>
      <c r="G22" s="67"/>
      <c r="H22" s="67"/>
    </row>
    <row r="23" spans="1:9" x14ac:dyDescent="0.25">
      <c r="A23" s="161"/>
      <c r="B23" s="68"/>
      <c r="C23" s="66" t="s">
        <v>79</v>
      </c>
      <c r="D23" s="67"/>
      <c r="E23" s="67"/>
      <c r="F23" s="67"/>
      <c r="G23" s="67"/>
      <c r="H23" s="67"/>
    </row>
    <row r="24" spans="1:9" x14ac:dyDescent="0.25">
      <c r="A24" s="161"/>
      <c r="B24" s="68"/>
      <c r="C24" s="66" t="s">
        <v>80</v>
      </c>
      <c r="D24" s="67"/>
      <c r="E24" s="67"/>
      <c r="F24" s="67"/>
      <c r="G24" s="67"/>
      <c r="H24" s="67"/>
    </row>
    <row r="25" spans="1:9" x14ac:dyDescent="0.25">
      <c r="A25" s="161"/>
      <c r="B25" s="68"/>
      <c r="C25" s="66" t="s">
        <v>81</v>
      </c>
      <c r="D25" s="67"/>
      <c r="E25" s="67"/>
      <c r="F25" s="67"/>
      <c r="G25" s="67"/>
      <c r="H25" s="67"/>
      <c r="I25" s="69"/>
    </row>
    <row r="26" spans="1:9" x14ac:dyDescent="0.25">
      <c r="A26" s="161"/>
      <c r="B26" s="71"/>
      <c r="C26" s="66" t="s">
        <v>82</v>
      </c>
      <c r="D26" s="67"/>
      <c r="E26" s="67"/>
      <c r="F26" s="67"/>
      <c r="G26" s="67"/>
      <c r="H26" s="67"/>
    </row>
    <row r="27" spans="1:9" x14ac:dyDescent="0.25">
      <c r="A27" s="158"/>
      <c r="B27" s="72"/>
      <c r="C27" s="73" t="s">
        <v>83</v>
      </c>
      <c r="D27" s="67"/>
      <c r="E27" s="67"/>
      <c r="F27" s="67"/>
      <c r="G27" s="67"/>
      <c r="H27" s="67"/>
    </row>
    <row r="28" spans="1:9" x14ac:dyDescent="0.25">
      <c r="B28" s="57" t="s">
        <v>84</v>
      </c>
      <c r="H28" s="69"/>
      <c r="I28" s="69"/>
    </row>
    <row r="29" spans="1:9" x14ac:dyDescent="0.25">
      <c r="B29" s="57" t="s">
        <v>85</v>
      </c>
      <c r="H29" s="69"/>
      <c r="I29" s="70"/>
    </row>
    <row r="30" spans="1:9" x14ac:dyDescent="0.25">
      <c r="H30" s="69"/>
    </row>
  </sheetData>
  <mergeCells count="7">
    <mergeCell ref="C3:H3"/>
    <mergeCell ref="C5:H5"/>
    <mergeCell ref="C9:H9"/>
    <mergeCell ref="A12:A13"/>
    <mergeCell ref="B12:B13"/>
    <mergeCell ref="C12:C13"/>
    <mergeCell ref="D12:H1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pageSetUpPr autoPageBreaks="0" fitToPage="1"/>
  </sheetPr>
  <dimension ref="A1:N56"/>
  <sheetViews>
    <sheetView showGridLines="0" topLeftCell="A6" zoomScaleNormal="100" zoomScaleSheetLayoutView="75" workbookViewId="0">
      <selection activeCell="A6" sqref="A6:K6"/>
    </sheetView>
  </sheetViews>
  <sheetFormatPr defaultRowHeight="12.75" outlineLevelRow="2" x14ac:dyDescent="0.2"/>
  <cols>
    <col min="1" max="1" width="4.7109375" style="188" customWidth="1"/>
    <col min="2" max="2" width="20.28515625" style="202" customWidth="1"/>
    <col min="3" max="3" width="37.140625" style="190" customWidth="1"/>
    <col min="4" max="4" width="17.140625" style="167" customWidth="1"/>
    <col min="5" max="5" width="11.7109375" style="203" customWidth="1"/>
    <col min="6" max="7" width="10.5703125" style="174" customWidth="1"/>
    <col min="8" max="8" width="11" style="174" customWidth="1"/>
    <col min="9" max="9" width="10.7109375" style="174" customWidth="1"/>
    <col min="10" max="10" width="8.28515625" style="174" customWidth="1"/>
    <col min="11" max="11" width="8.140625" style="174" customWidth="1"/>
    <col min="12" max="16384" width="9.140625" style="163"/>
  </cols>
  <sheetData>
    <row r="1" spans="1:14" hidden="1" outlineLevel="2" x14ac:dyDescent="0.2">
      <c r="A1" s="164" t="s">
        <v>46</v>
      </c>
      <c r="B1" s="165"/>
      <c r="C1" s="153"/>
      <c r="D1" s="153"/>
      <c r="E1" s="153"/>
      <c r="F1" s="153"/>
      <c r="G1" s="153"/>
      <c r="H1" s="153"/>
      <c r="I1" s="164" t="s">
        <v>47</v>
      </c>
      <c r="J1" s="153"/>
      <c r="K1" s="153"/>
      <c r="L1" s="153"/>
      <c r="M1" s="153"/>
      <c r="N1" s="153"/>
    </row>
    <row r="2" spans="1:14" hidden="1" outlineLevel="1" x14ac:dyDescent="0.2">
      <c r="A2" s="1"/>
      <c r="B2" s="165"/>
      <c r="C2" s="153"/>
      <c r="D2" s="153"/>
      <c r="E2" s="153"/>
      <c r="F2" s="153"/>
      <c r="G2" s="153"/>
      <c r="H2" s="153"/>
      <c r="I2" s="1"/>
      <c r="J2" s="153"/>
      <c r="K2" s="153"/>
      <c r="L2" s="153"/>
      <c r="M2" s="153"/>
      <c r="N2" s="153"/>
    </row>
    <row r="3" spans="1:14" hidden="1" outlineLevel="1" x14ac:dyDescent="0.2">
      <c r="A3" s="1"/>
      <c r="B3" s="165"/>
      <c r="C3" s="153"/>
      <c r="D3" s="153"/>
      <c r="E3" s="153"/>
      <c r="F3" s="153"/>
      <c r="G3" s="153"/>
      <c r="H3" s="153"/>
      <c r="I3" s="1"/>
      <c r="J3" s="153"/>
      <c r="K3" s="153"/>
      <c r="L3" s="153"/>
      <c r="M3" s="153"/>
      <c r="N3" s="153"/>
    </row>
    <row r="4" spans="1:14" hidden="1" outlineLevel="1" x14ac:dyDescent="0.2">
      <c r="A4" s="1" t="s">
        <v>285</v>
      </c>
      <c r="B4" s="165"/>
      <c r="C4" s="153"/>
      <c r="D4" s="153"/>
      <c r="E4" s="153"/>
      <c r="F4" s="153"/>
      <c r="G4" s="153"/>
      <c r="H4" s="153"/>
      <c r="I4" s="1" t="s">
        <v>286</v>
      </c>
      <c r="J4" s="153"/>
      <c r="K4" s="153"/>
      <c r="L4" s="153"/>
      <c r="M4" s="153"/>
      <c r="N4" s="153"/>
    </row>
    <row r="5" spans="1:14" hidden="1" outlineLevel="1" x14ac:dyDescent="0.2">
      <c r="A5" s="166" t="s">
        <v>287</v>
      </c>
      <c r="B5" s="165"/>
      <c r="C5" s="153"/>
      <c r="D5" s="153"/>
      <c r="E5" s="153"/>
      <c r="F5" s="153"/>
      <c r="G5" s="153"/>
      <c r="H5" s="153"/>
      <c r="I5" s="166" t="s">
        <v>288</v>
      </c>
      <c r="J5" s="153"/>
      <c r="K5" s="153"/>
      <c r="L5" s="153"/>
      <c r="M5" s="153"/>
      <c r="N5" s="153"/>
    </row>
    <row r="6" spans="1:14" ht="32.25" customHeight="1" collapsed="1" x14ac:dyDescent="0.2">
      <c r="A6" s="266" t="s">
        <v>289</v>
      </c>
      <c r="B6" s="267"/>
      <c r="C6" s="267"/>
      <c r="D6" s="267"/>
      <c r="E6" s="267"/>
      <c r="F6" s="267"/>
      <c r="G6" s="267"/>
      <c r="H6" s="267"/>
      <c r="I6" s="267"/>
      <c r="J6" s="267"/>
      <c r="K6" s="267"/>
      <c r="L6" s="153"/>
      <c r="M6" s="153"/>
      <c r="N6" s="153"/>
    </row>
    <row r="7" spans="1:14" x14ac:dyDescent="0.2">
      <c r="A7" s="206"/>
      <c r="B7" s="168"/>
      <c r="C7" s="169"/>
      <c r="D7" s="170" t="s">
        <v>0</v>
      </c>
      <c r="E7" s="171"/>
      <c r="F7" s="172"/>
      <c r="G7" s="169"/>
      <c r="H7" s="169"/>
      <c r="I7" s="169"/>
      <c r="J7" s="169"/>
      <c r="K7" s="153"/>
      <c r="L7" s="153"/>
      <c r="M7" s="153"/>
      <c r="N7" s="153"/>
    </row>
    <row r="8" spans="1:14" x14ac:dyDescent="0.2">
      <c r="A8" s="206"/>
      <c r="B8" s="173"/>
      <c r="C8" s="174"/>
      <c r="D8" s="174"/>
      <c r="E8" s="174"/>
      <c r="F8" s="153"/>
      <c r="G8" s="153"/>
      <c r="H8" s="153"/>
      <c r="I8" s="153"/>
      <c r="J8" s="153"/>
      <c r="K8" s="153"/>
      <c r="L8" s="153"/>
      <c r="M8" s="153"/>
      <c r="N8" s="153"/>
    </row>
    <row r="9" spans="1:14" ht="15.75" x14ac:dyDescent="0.2">
      <c r="A9" s="206"/>
      <c r="B9" s="173"/>
      <c r="C9" s="174"/>
      <c r="D9" s="175" t="s">
        <v>315</v>
      </c>
      <c r="E9" s="153"/>
      <c r="F9" s="176"/>
      <c r="G9" s="176"/>
      <c r="H9" s="153"/>
      <c r="I9" s="153"/>
      <c r="J9" s="153"/>
      <c r="K9" s="153"/>
      <c r="L9" s="153"/>
      <c r="M9" s="153"/>
      <c r="N9" s="153"/>
    </row>
    <row r="10" spans="1:14" x14ac:dyDescent="0.2">
      <c r="A10" s="206"/>
      <c r="B10" s="173"/>
      <c r="C10" s="174"/>
      <c r="D10" s="29" t="s">
        <v>274</v>
      </c>
      <c r="E10" s="153"/>
      <c r="F10" s="177"/>
      <c r="G10" s="177"/>
      <c r="H10" s="153"/>
      <c r="I10" s="153"/>
      <c r="J10" s="153"/>
      <c r="K10" s="153"/>
      <c r="L10" s="153"/>
      <c r="M10" s="153"/>
      <c r="N10" s="153"/>
    </row>
    <row r="11" spans="1:14" x14ac:dyDescent="0.2">
      <c r="A11" s="206"/>
      <c r="B11" s="173"/>
      <c r="C11" s="174"/>
      <c r="D11" s="174"/>
      <c r="E11" s="174"/>
      <c r="F11" s="153"/>
      <c r="G11" s="153"/>
      <c r="H11" s="153"/>
      <c r="I11" s="153"/>
      <c r="J11" s="153"/>
      <c r="K11" s="153"/>
      <c r="L11" s="153"/>
      <c r="M11" s="153"/>
      <c r="N11" s="153"/>
    </row>
    <row r="12" spans="1:14" ht="14.25" customHeight="1" x14ac:dyDescent="0.2">
      <c r="A12" s="178" t="s">
        <v>290</v>
      </c>
      <c r="B12" s="268" t="s">
        <v>337</v>
      </c>
      <c r="C12" s="269"/>
      <c r="D12" s="269"/>
      <c r="E12" s="269"/>
      <c r="F12" s="269"/>
      <c r="G12" s="269"/>
      <c r="H12" s="269"/>
      <c r="I12" s="269"/>
      <c r="J12" s="269"/>
      <c r="K12" s="269"/>
      <c r="L12" s="153"/>
      <c r="M12" s="153"/>
      <c r="N12" s="153"/>
    </row>
    <row r="13" spans="1:14" x14ac:dyDescent="0.2">
      <c r="A13" s="206"/>
      <c r="B13" s="179"/>
      <c r="C13" s="169"/>
      <c r="D13" s="170" t="s">
        <v>275</v>
      </c>
      <c r="E13" s="180"/>
      <c r="F13" s="172"/>
      <c r="G13" s="172"/>
      <c r="H13" s="169"/>
      <c r="I13" s="169"/>
      <c r="J13" s="169"/>
      <c r="K13" s="169"/>
      <c r="L13" s="153"/>
      <c r="M13" s="153"/>
      <c r="N13" s="153"/>
    </row>
    <row r="14" spans="1:14" x14ac:dyDescent="0.2">
      <c r="A14" s="181"/>
      <c r="B14" s="182"/>
      <c r="C14" s="174"/>
      <c r="D14" s="174"/>
      <c r="E14" s="174"/>
      <c r="F14" s="153"/>
      <c r="G14" s="153"/>
      <c r="H14" s="153"/>
      <c r="I14" s="153"/>
      <c r="J14" s="153"/>
      <c r="K14" s="153"/>
      <c r="L14" s="153"/>
      <c r="M14" s="153"/>
      <c r="N14" s="153"/>
    </row>
    <row r="15" spans="1:14" ht="12.75" customHeight="1" x14ac:dyDescent="0.2">
      <c r="A15" s="153"/>
      <c r="B15" s="270" t="s">
        <v>338</v>
      </c>
      <c r="C15" s="271"/>
      <c r="D15" s="271"/>
      <c r="E15" s="271"/>
      <c r="F15" s="271"/>
      <c r="G15" s="271"/>
      <c r="H15" s="271"/>
      <c r="I15" s="271"/>
      <c r="J15" s="271"/>
      <c r="K15" s="271"/>
      <c r="L15" s="153"/>
      <c r="M15" s="153"/>
      <c r="N15" s="153"/>
    </row>
    <row r="16" spans="1:14" s="28" customFormat="1" ht="14.25" x14ac:dyDescent="0.2">
      <c r="A16" s="183"/>
      <c r="B16" s="184" t="s">
        <v>291</v>
      </c>
      <c r="C16" s="185"/>
      <c r="D16" s="263" t="s">
        <v>339</v>
      </c>
      <c r="E16" s="264"/>
      <c r="F16" s="186" t="s">
        <v>292</v>
      </c>
      <c r="G16" s="186"/>
      <c r="H16" s="186"/>
      <c r="I16" s="187"/>
      <c r="J16" s="187"/>
      <c r="K16" s="187"/>
      <c r="L16" s="163"/>
      <c r="M16" s="163"/>
      <c r="N16" s="163"/>
    </row>
    <row r="17" spans="1:14" s="28" customFormat="1" ht="14.25" outlineLevel="1" x14ac:dyDescent="0.2">
      <c r="A17" s="183"/>
      <c r="B17" s="184" t="s">
        <v>293</v>
      </c>
      <c r="C17" s="185"/>
      <c r="D17" s="263" t="s">
        <v>340</v>
      </c>
      <c r="E17" s="264"/>
      <c r="F17" s="186" t="s">
        <v>292</v>
      </c>
      <c r="G17" s="186"/>
      <c r="H17" s="186"/>
      <c r="I17" s="187"/>
      <c r="J17" s="187"/>
      <c r="K17" s="187"/>
      <c r="L17" s="163"/>
      <c r="M17" s="163"/>
      <c r="N17" s="163"/>
    </row>
    <row r="18" spans="1:14" s="28" customFormat="1" ht="14.25" outlineLevel="1" x14ac:dyDescent="0.2">
      <c r="A18" s="183"/>
      <c r="B18" s="184" t="s">
        <v>294</v>
      </c>
      <c r="C18" s="185"/>
      <c r="D18" s="263" t="s">
        <v>341</v>
      </c>
      <c r="E18" s="264"/>
      <c r="F18" s="186" t="s">
        <v>292</v>
      </c>
      <c r="G18" s="186"/>
      <c r="H18" s="186"/>
      <c r="I18" s="187"/>
      <c r="J18" s="187"/>
      <c r="K18" s="187"/>
      <c r="L18" s="163"/>
      <c r="M18" s="163"/>
      <c r="N18" s="163"/>
    </row>
    <row r="19" spans="1:14" s="28" customFormat="1" ht="14.25" x14ac:dyDescent="0.2">
      <c r="A19" s="183"/>
      <c r="B19" s="184" t="s">
        <v>295</v>
      </c>
      <c r="C19" s="185"/>
      <c r="D19" s="263" t="s">
        <v>342</v>
      </c>
      <c r="E19" s="264"/>
      <c r="F19" s="186" t="s">
        <v>292</v>
      </c>
      <c r="G19" s="186"/>
      <c r="H19" s="186"/>
      <c r="I19" s="187"/>
      <c r="J19" s="187"/>
      <c r="K19" s="187"/>
      <c r="L19" s="163"/>
      <c r="M19" s="163"/>
      <c r="N19" s="163"/>
    </row>
    <row r="20" spans="1:14" s="28" customFormat="1" ht="14.25" outlineLevel="1" x14ac:dyDescent="0.2">
      <c r="A20" s="183"/>
      <c r="B20" s="184" t="s">
        <v>296</v>
      </c>
      <c r="C20" s="185"/>
      <c r="D20" s="263" t="s">
        <v>343</v>
      </c>
      <c r="E20" s="264"/>
      <c r="F20" s="186" t="s">
        <v>276</v>
      </c>
      <c r="G20" s="186"/>
      <c r="H20" s="186"/>
      <c r="I20" s="187"/>
      <c r="J20" s="187"/>
      <c r="K20" s="187"/>
      <c r="L20" s="163"/>
      <c r="M20" s="163"/>
      <c r="N20" s="163"/>
    </row>
    <row r="21" spans="1:14" ht="14.25" x14ac:dyDescent="0.2">
      <c r="A21" s="153"/>
      <c r="B21" s="189" t="s">
        <v>297</v>
      </c>
      <c r="C21" s="153"/>
      <c r="D21" s="174"/>
      <c r="E21" s="174"/>
      <c r="F21" s="153"/>
      <c r="G21" s="153"/>
      <c r="H21" s="153"/>
      <c r="I21" s="153"/>
      <c r="J21" s="153"/>
      <c r="K21" s="153"/>
      <c r="L21" s="153"/>
      <c r="M21" s="153"/>
      <c r="N21" s="153"/>
    </row>
    <row r="22" spans="1:14" x14ac:dyDescent="0.2">
      <c r="A22" s="153"/>
      <c r="B22" s="191"/>
      <c r="C22" s="206"/>
      <c r="D22" s="177"/>
      <c r="E22" s="174"/>
      <c r="F22" s="153"/>
      <c r="G22" s="153"/>
      <c r="H22" s="153"/>
      <c r="I22" s="153"/>
      <c r="J22" s="153"/>
      <c r="K22" s="153"/>
      <c r="L22" s="153"/>
      <c r="M22" s="153"/>
      <c r="N22" s="153"/>
    </row>
    <row r="23" spans="1:14" x14ac:dyDescent="0.2">
      <c r="A23" s="153"/>
      <c r="B23" s="165"/>
      <c r="C23" s="153"/>
      <c r="D23" s="153"/>
      <c r="E23" s="174"/>
      <c r="F23" s="153"/>
      <c r="G23" s="153"/>
      <c r="H23" s="153"/>
      <c r="I23" s="153"/>
      <c r="J23" s="153"/>
      <c r="K23" s="153"/>
      <c r="L23" s="153"/>
      <c r="M23" s="153"/>
      <c r="N23" s="153"/>
    </row>
    <row r="24" spans="1:14" s="192" customFormat="1" ht="48" customHeight="1" x14ac:dyDescent="0.2">
      <c r="A24" s="261" t="s">
        <v>1</v>
      </c>
      <c r="B24" s="265" t="s">
        <v>298</v>
      </c>
      <c r="C24" s="261" t="s">
        <v>299</v>
      </c>
      <c r="D24" s="261" t="s">
        <v>52</v>
      </c>
      <c r="E24" s="261" t="s">
        <v>300</v>
      </c>
      <c r="F24" s="261"/>
      <c r="G24" s="261" t="s">
        <v>301</v>
      </c>
      <c r="H24" s="261"/>
      <c r="I24" s="261"/>
      <c r="J24" s="261" t="s">
        <v>302</v>
      </c>
      <c r="K24" s="261"/>
      <c r="L24" s="163"/>
      <c r="M24" s="163"/>
      <c r="N24" s="163"/>
    </row>
    <row r="25" spans="1:14" s="192" customFormat="1" ht="24" x14ac:dyDescent="0.2">
      <c r="A25" s="261"/>
      <c r="B25" s="265"/>
      <c r="C25" s="261"/>
      <c r="D25" s="261"/>
      <c r="E25" s="208" t="s">
        <v>53</v>
      </c>
      <c r="F25" s="208" t="s">
        <v>303</v>
      </c>
      <c r="G25" s="261" t="s">
        <v>277</v>
      </c>
      <c r="H25" s="261" t="s">
        <v>278</v>
      </c>
      <c r="I25" s="208" t="s">
        <v>304</v>
      </c>
      <c r="J25" s="261"/>
      <c r="K25" s="261"/>
      <c r="L25" s="163"/>
      <c r="M25" s="163"/>
      <c r="N25" s="163"/>
    </row>
    <row r="26" spans="1:14" s="192" customFormat="1" ht="36" x14ac:dyDescent="0.2">
      <c r="A26" s="261"/>
      <c r="B26" s="265"/>
      <c r="C26" s="261"/>
      <c r="D26" s="261"/>
      <c r="E26" s="208" t="s">
        <v>278</v>
      </c>
      <c r="F26" s="208" t="s">
        <v>279</v>
      </c>
      <c r="G26" s="261"/>
      <c r="H26" s="261"/>
      <c r="I26" s="208" t="s">
        <v>279</v>
      </c>
      <c r="J26" s="208" t="s">
        <v>305</v>
      </c>
      <c r="K26" s="208" t="s">
        <v>53</v>
      </c>
      <c r="L26" s="163"/>
      <c r="M26" s="163"/>
      <c r="N26" s="163"/>
    </row>
    <row r="27" spans="1:14" x14ac:dyDescent="0.2">
      <c r="A27" s="193">
        <v>1</v>
      </c>
      <c r="B27" s="194">
        <v>2</v>
      </c>
      <c r="C27" s="208">
        <v>3</v>
      </c>
      <c r="D27" s="208">
        <v>4</v>
      </c>
      <c r="E27" s="208">
        <v>5</v>
      </c>
      <c r="F27" s="193">
        <v>6</v>
      </c>
      <c r="G27" s="193">
        <v>7</v>
      </c>
      <c r="H27" s="193">
        <v>8</v>
      </c>
      <c r="I27" s="193">
        <v>9</v>
      </c>
      <c r="J27" s="193">
        <v>10</v>
      </c>
      <c r="K27" s="193">
        <v>11</v>
      </c>
      <c r="L27" s="153"/>
      <c r="M27" s="153"/>
      <c r="N27" s="153"/>
    </row>
    <row r="28" spans="1:14" ht="19.149999999999999" customHeight="1" x14ac:dyDescent="0.2">
      <c r="A28" s="262" t="s">
        <v>344</v>
      </c>
      <c r="B28" s="259"/>
      <c r="C28" s="259"/>
      <c r="D28" s="259"/>
      <c r="E28" s="259"/>
      <c r="F28" s="259"/>
      <c r="G28" s="259"/>
      <c r="H28" s="259"/>
      <c r="I28" s="259"/>
      <c r="J28" s="259"/>
      <c r="K28" s="259"/>
      <c r="L28" s="153"/>
      <c r="M28" s="153"/>
      <c r="N28" s="153"/>
    </row>
    <row r="29" spans="1:14" ht="133.5" x14ac:dyDescent="0.2">
      <c r="A29" s="195" t="s">
        <v>54</v>
      </c>
      <c r="B29" s="196" t="s">
        <v>345</v>
      </c>
      <c r="C29" s="205" t="s">
        <v>346</v>
      </c>
      <c r="D29" s="197">
        <v>1</v>
      </c>
      <c r="E29" s="198" t="s">
        <v>347</v>
      </c>
      <c r="F29" s="198" t="s">
        <v>348</v>
      </c>
      <c r="G29" s="199">
        <v>4.82</v>
      </c>
      <c r="H29" s="199">
        <v>3.62</v>
      </c>
      <c r="I29" s="198" t="s">
        <v>348</v>
      </c>
      <c r="J29" s="199">
        <v>0.35</v>
      </c>
      <c r="K29" s="199">
        <v>0.35</v>
      </c>
      <c r="L29" s="153"/>
      <c r="M29" s="153"/>
      <c r="N29" s="153"/>
    </row>
    <row r="30" spans="1:14" ht="84.75" x14ac:dyDescent="0.2">
      <c r="A30" s="195" t="s">
        <v>57</v>
      </c>
      <c r="B30" s="196" t="s">
        <v>345</v>
      </c>
      <c r="C30" s="205" t="s">
        <v>349</v>
      </c>
      <c r="D30" s="197">
        <v>1</v>
      </c>
      <c r="E30" s="198" t="s">
        <v>350</v>
      </c>
      <c r="F30" s="198" t="s">
        <v>280</v>
      </c>
      <c r="G30" s="199">
        <v>10.130000000000001</v>
      </c>
      <c r="H30" s="199">
        <v>7.23</v>
      </c>
      <c r="I30" s="198" t="s">
        <v>280</v>
      </c>
      <c r="J30" s="199">
        <v>0.7</v>
      </c>
      <c r="K30" s="199">
        <v>0.7</v>
      </c>
      <c r="L30" s="153"/>
      <c r="M30" s="153"/>
      <c r="N30" s="153"/>
    </row>
    <row r="31" spans="1:14" ht="172.5" x14ac:dyDescent="0.2">
      <c r="A31" s="195" t="s">
        <v>59</v>
      </c>
      <c r="B31" s="196" t="s">
        <v>351</v>
      </c>
      <c r="C31" s="205" t="s">
        <v>352</v>
      </c>
      <c r="D31" s="197">
        <v>1</v>
      </c>
      <c r="E31" s="198" t="s">
        <v>353</v>
      </c>
      <c r="F31" s="198">
        <v>0.56000000000000005</v>
      </c>
      <c r="G31" s="199">
        <v>97.02</v>
      </c>
      <c r="H31" s="199">
        <v>96.46</v>
      </c>
      <c r="I31" s="199">
        <v>0.56000000000000005</v>
      </c>
      <c r="J31" s="199">
        <v>10.45</v>
      </c>
      <c r="K31" s="199">
        <v>10.45</v>
      </c>
      <c r="L31" s="153"/>
      <c r="M31" s="153"/>
      <c r="N31" s="153"/>
    </row>
    <row r="32" spans="1:14" ht="123.75" x14ac:dyDescent="0.2">
      <c r="A32" s="195" t="s">
        <v>60</v>
      </c>
      <c r="B32" s="196" t="s">
        <v>351</v>
      </c>
      <c r="C32" s="205" t="s">
        <v>354</v>
      </c>
      <c r="D32" s="197">
        <v>1</v>
      </c>
      <c r="E32" s="198" t="s">
        <v>355</v>
      </c>
      <c r="F32" s="198">
        <v>1.1299999999999999</v>
      </c>
      <c r="G32" s="199">
        <v>194.05</v>
      </c>
      <c r="H32" s="199">
        <v>192.91</v>
      </c>
      <c r="I32" s="199">
        <v>1.1299999999999999</v>
      </c>
      <c r="J32" s="199">
        <v>20.9</v>
      </c>
      <c r="K32" s="199">
        <v>20.9</v>
      </c>
      <c r="L32" s="153"/>
      <c r="M32" s="153"/>
      <c r="N32" s="153"/>
    </row>
    <row r="33" spans="1:11" ht="53.25" x14ac:dyDescent="0.2">
      <c r="A33" s="195" t="s">
        <v>61</v>
      </c>
      <c r="B33" s="196" t="s">
        <v>356</v>
      </c>
      <c r="C33" s="205" t="s">
        <v>357</v>
      </c>
      <c r="D33" s="197">
        <v>1</v>
      </c>
      <c r="E33" s="198">
        <v>88.82</v>
      </c>
      <c r="F33" s="199"/>
      <c r="G33" s="199">
        <v>88.82</v>
      </c>
      <c r="H33" s="199"/>
      <c r="I33" s="199"/>
      <c r="J33" s="199"/>
      <c r="K33" s="199"/>
    </row>
    <row r="34" spans="1:11" ht="96.75" x14ac:dyDescent="0.2">
      <c r="A34" s="195" t="s">
        <v>65</v>
      </c>
      <c r="B34" s="196" t="s">
        <v>358</v>
      </c>
      <c r="C34" s="205" t="s">
        <v>359</v>
      </c>
      <c r="D34" s="200" t="s">
        <v>360</v>
      </c>
      <c r="E34" s="198" t="s">
        <v>361</v>
      </c>
      <c r="F34" s="198" t="s">
        <v>362</v>
      </c>
      <c r="G34" s="199">
        <v>100.7</v>
      </c>
      <c r="H34" s="199">
        <v>71.69</v>
      </c>
      <c r="I34" s="198" t="s">
        <v>363</v>
      </c>
      <c r="J34" s="199">
        <v>34.700000000000003</v>
      </c>
      <c r="K34" s="199">
        <v>6.94</v>
      </c>
    </row>
    <row r="35" spans="1:11" ht="101.25" x14ac:dyDescent="0.2">
      <c r="A35" s="195" t="s">
        <v>66</v>
      </c>
      <c r="B35" s="196" t="s">
        <v>364</v>
      </c>
      <c r="C35" s="205" t="s">
        <v>365</v>
      </c>
      <c r="D35" s="200" t="s">
        <v>366</v>
      </c>
      <c r="E35" s="198">
        <v>52920.92</v>
      </c>
      <c r="F35" s="199"/>
      <c r="G35" s="199">
        <v>269.89999999999998</v>
      </c>
      <c r="H35" s="199"/>
      <c r="I35" s="199"/>
      <c r="J35" s="199"/>
      <c r="K35" s="199"/>
    </row>
    <row r="36" spans="1:11" x14ac:dyDescent="0.2">
      <c r="A36" s="262" t="s">
        <v>62</v>
      </c>
      <c r="B36" s="259"/>
      <c r="C36" s="259"/>
      <c r="D36" s="259"/>
      <c r="E36" s="259"/>
      <c r="F36" s="259"/>
      <c r="G36" s="259"/>
      <c r="H36" s="259"/>
      <c r="I36" s="259"/>
      <c r="J36" s="259"/>
      <c r="K36" s="259"/>
    </row>
    <row r="37" spans="1:11" ht="75" x14ac:dyDescent="0.2">
      <c r="A37" s="200" t="s">
        <v>367</v>
      </c>
      <c r="B37" s="196" t="s">
        <v>283</v>
      </c>
      <c r="C37" s="205" t="s">
        <v>368</v>
      </c>
      <c r="D37" s="197">
        <v>1</v>
      </c>
      <c r="E37" s="198" t="s">
        <v>369</v>
      </c>
      <c r="F37" s="199"/>
      <c r="G37" s="199">
        <v>4158.79</v>
      </c>
      <c r="H37" s="199">
        <v>4790.17</v>
      </c>
      <c r="I37" s="199"/>
      <c r="J37" s="199"/>
      <c r="K37" s="199"/>
    </row>
    <row r="38" spans="1:11" ht="12.75" customHeight="1" x14ac:dyDescent="0.2">
      <c r="A38" s="260" t="s">
        <v>284</v>
      </c>
      <c r="B38" s="259"/>
      <c r="C38" s="259"/>
      <c r="D38" s="259"/>
      <c r="E38" s="259"/>
      <c r="F38" s="259"/>
      <c r="G38" s="198">
        <v>4924.2299999999996</v>
      </c>
      <c r="H38" s="198">
        <v>371.91</v>
      </c>
      <c r="I38" s="198" t="s">
        <v>370</v>
      </c>
      <c r="J38" s="199"/>
      <c r="K38" s="198">
        <v>39.340000000000003</v>
      </c>
    </row>
    <row r="39" spans="1:11" ht="53.25" customHeight="1" x14ac:dyDescent="0.2">
      <c r="A39" s="260" t="s">
        <v>281</v>
      </c>
      <c r="B39" s="259"/>
      <c r="C39" s="259"/>
      <c r="D39" s="259"/>
      <c r="E39" s="259"/>
      <c r="F39" s="259"/>
      <c r="G39" s="198">
        <v>353.54</v>
      </c>
      <c r="H39" s="199"/>
      <c r="I39" s="199"/>
      <c r="J39" s="199"/>
      <c r="K39" s="199"/>
    </row>
    <row r="40" spans="1:11" ht="50.25" customHeight="1" x14ac:dyDescent="0.2">
      <c r="A40" s="260" t="s">
        <v>306</v>
      </c>
      <c r="B40" s="259"/>
      <c r="C40" s="259"/>
      <c r="D40" s="259"/>
      <c r="E40" s="259"/>
      <c r="F40" s="259"/>
      <c r="G40" s="199"/>
      <c r="H40" s="199"/>
      <c r="I40" s="199"/>
      <c r="J40" s="199"/>
      <c r="K40" s="199"/>
    </row>
    <row r="41" spans="1:11" ht="50.25" customHeight="1" x14ac:dyDescent="0.2">
      <c r="A41" s="260" t="s">
        <v>371</v>
      </c>
      <c r="B41" s="259"/>
      <c r="C41" s="259"/>
      <c r="D41" s="259"/>
      <c r="E41" s="259"/>
      <c r="F41" s="259"/>
      <c r="G41" s="198">
        <v>353.54</v>
      </c>
      <c r="H41" s="199"/>
      <c r="I41" s="199"/>
      <c r="J41" s="199"/>
      <c r="K41" s="199"/>
    </row>
    <row r="42" spans="1:11" ht="50.25" customHeight="1" x14ac:dyDescent="0.2">
      <c r="A42" s="260" t="s">
        <v>282</v>
      </c>
      <c r="B42" s="259"/>
      <c r="C42" s="259"/>
      <c r="D42" s="259"/>
      <c r="E42" s="259"/>
      <c r="F42" s="259"/>
      <c r="G42" s="198">
        <v>241.9</v>
      </c>
      <c r="H42" s="199"/>
      <c r="I42" s="199"/>
      <c r="J42" s="199"/>
      <c r="K42" s="199"/>
    </row>
    <row r="43" spans="1:11" ht="50.25" customHeight="1" x14ac:dyDescent="0.2">
      <c r="A43" s="260" t="s">
        <v>306</v>
      </c>
      <c r="B43" s="259"/>
      <c r="C43" s="259"/>
      <c r="D43" s="259"/>
      <c r="E43" s="259"/>
      <c r="F43" s="259"/>
      <c r="G43" s="199"/>
      <c r="H43" s="199"/>
      <c r="I43" s="199"/>
      <c r="J43" s="199"/>
      <c r="K43" s="199"/>
    </row>
    <row r="44" spans="1:11" ht="50.25" customHeight="1" x14ac:dyDescent="0.2">
      <c r="A44" s="260" t="s">
        <v>372</v>
      </c>
      <c r="B44" s="259"/>
      <c r="C44" s="259"/>
      <c r="D44" s="259"/>
      <c r="E44" s="259"/>
      <c r="F44" s="259"/>
      <c r="G44" s="198">
        <v>241.9</v>
      </c>
      <c r="H44" s="199"/>
      <c r="I44" s="199"/>
      <c r="J44" s="199"/>
      <c r="K44" s="199"/>
    </row>
    <row r="45" spans="1:11" ht="50.25" customHeight="1" x14ac:dyDescent="0.2">
      <c r="A45" s="258" t="s">
        <v>63</v>
      </c>
      <c r="B45" s="259"/>
      <c r="C45" s="259"/>
      <c r="D45" s="259"/>
      <c r="E45" s="259"/>
      <c r="F45" s="259"/>
      <c r="G45" s="199"/>
      <c r="H45" s="199"/>
      <c r="I45" s="199"/>
      <c r="J45" s="199"/>
      <c r="K45" s="199"/>
    </row>
    <row r="46" spans="1:11" ht="50.25" customHeight="1" x14ac:dyDescent="0.2">
      <c r="A46" s="260" t="s">
        <v>307</v>
      </c>
      <c r="B46" s="259"/>
      <c r="C46" s="259"/>
      <c r="D46" s="259"/>
      <c r="E46" s="259"/>
      <c r="F46" s="259"/>
      <c r="G46" s="199"/>
      <c r="H46" s="199"/>
      <c r="I46" s="199"/>
      <c r="J46" s="199"/>
      <c r="K46" s="199"/>
    </row>
    <row r="47" spans="1:11" ht="50.25" customHeight="1" x14ac:dyDescent="0.2">
      <c r="A47" s="260" t="s">
        <v>308</v>
      </c>
      <c r="B47" s="259"/>
      <c r="C47" s="259"/>
      <c r="D47" s="259"/>
      <c r="E47" s="259"/>
      <c r="F47" s="259"/>
      <c r="G47" s="198">
        <v>1002.16</v>
      </c>
      <c r="H47" s="199"/>
      <c r="I47" s="199"/>
      <c r="J47" s="199"/>
      <c r="K47" s="198">
        <v>39.340000000000003</v>
      </c>
    </row>
    <row r="48" spans="1:11" ht="50.25" customHeight="1" x14ac:dyDescent="0.2">
      <c r="A48" s="260" t="s">
        <v>309</v>
      </c>
      <c r="B48" s="259"/>
      <c r="C48" s="259"/>
      <c r="D48" s="259"/>
      <c r="E48" s="259"/>
      <c r="F48" s="259"/>
      <c r="G48" s="198">
        <v>358.72</v>
      </c>
      <c r="H48" s="199"/>
      <c r="I48" s="199"/>
      <c r="J48" s="199"/>
      <c r="K48" s="199"/>
    </row>
    <row r="49" spans="1:11" ht="50.25" customHeight="1" x14ac:dyDescent="0.2">
      <c r="A49" s="260" t="s">
        <v>310</v>
      </c>
      <c r="B49" s="259"/>
      <c r="C49" s="259"/>
      <c r="D49" s="259"/>
      <c r="E49" s="259"/>
      <c r="F49" s="259"/>
      <c r="G49" s="198">
        <v>1360.88</v>
      </c>
      <c r="H49" s="199"/>
      <c r="I49" s="199"/>
      <c r="J49" s="199"/>
      <c r="K49" s="198">
        <v>39.340000000000003</v>
      </c>
    </row>
    <row r="50" spans="1:11" ht="50.25" customHeight="1" x14ac:dyDescent="0.2">
      <c r="A50" s="260" t="s">
        <v>373</v>
      </c>
      <c r="B50" s="259"/>
      <c r="C50" s="259"/>
      <c r="D50" s="259"/>
      <c r="E50" s="259"/>
      <c r="F50" s="259"/>
      <c r="G50" s="198">
        <v>7743.41</v>
      </c>
      <c r="H50" s="199"/>
      <c r="I50" s="199"/>
      <c r="J50" s="199"/>
      <c r="K50" s="198">
        <v>39.340000000000003</v>
      </c>
    </row>
    <row r="51" spans="1:11" ht="50.25" customHeight="1" x14ac:dyDescent="0.2">
      <c r="A51" s="260" t="s">
        <v>311</v>
      </c>
      <c r="B51" s="259"/>
      <c r="C51" s="259"/>
      <c r="D51" s="259"/>
      <c r="E51" s="259"/>
      <c r="F51" s="259"/>
      <c r="G51" s="199"/>
      <c r="H51" s="199"/>
      <c r="I51" s="199"/>
      <c r="J51" s="199"/>
      <c r="K51" s="199"/>
    </row>
    <row r="52" spans="1:11" ht="50.25" customHeight="1" x14ac:dyDescent="0.2">
      <c r="A52" s="260" t="s">
        <v>312</v>
      </c>
      <c r="B52" s="259"/>
      <c r="C52" s="259"/>
      <c r="D52" s="259"/>
      <c r="E52" s="259"/>
      <c r="F52" s="259"/>
      <c r="G52" s="198">
        <v>4158.79</v>
      </c>
      <c r="H52" s="199"/>
      <c r="I52" s="199"/>
      <c r="J52" s="199"/>
      <c r="K52" s="199"/>
    </row>
    <row r="53" spans="1:11" ht="50.25" customHeight="1" x14ac:dyDescent="0.2">
      <c r="A53" s="260" t="s">
        <v>310</v>
      </c>
      <c r="B53" s="259"/>
      <c r="C53" s="259"/>
      <c r="D53" s="259"/>
      <c r="E53" s="259"/>
      <c r="F53" s="259"/>
      <c r="G53" s="198">
        <v>4158.79</v>
      </c>
      <c r="H53" s="199"/>
      <c r="I53" s="199"/>
      <c r="J53" s="199"/>
      <c r="K53" s="199"/>
    </row>
    <row r="54" spans="1:11" ht="50.25" customHeight="1" x14ac:dyDescent="0.2">
      <c r="A54" s="260" t="s">
        <v>313</v>
      </c>
      <c r="B54" s="259"/>
      <c r="C54" s="259"/>
      <c r="D54" s="259"/>
      <c r="E54" s="259"/>
      <c r="F54" s="259"/>
      <c r="G54" s="198">
        <v>22000</v>
      </c>
      <c r="H54" s="199"/>
      <c r="I54" s="199"/>
      <c r="J54" s="199"/>
      <c r="K54" s="199"/>
    </row>
    <row r="55" spans="1:11" ht="50.25" customHeight="1" x14ac:dyDescent="0.2">
      <c r="A55" s="260" t="s">
        <v>314</v>
      </c>
      <c r="B55" s="259"/>
      <c r="C55" s="259"/>
      <c r="D55" s="259"/>
      <c r="E55" s="259"/>
      <c r="F55" s="259"/>
      <c r="G55" s="198">
        <v>29743.41</v>
      </c>
      <c r="H55" s="199"/>
      <c r="I55" s="199"/>
      <c r="J55" s="199"/>
      <c r="K55" s="198">
        <v>39.340000000000003</v>
      </c>
    </row>
    <row r="56" spans="1:11" ht="50.25" customHeight="1" x14ac:dyDescent="0.2">
      <c r="A56" s="258" t="s">
        <v>64</v>
      </c>
      <c r="B56" s="259"/>
      <c r="C56" s="259"/>
      <c r="D56" s="259"/>
      <c r="E56" s="259"/>
      <c r="F56" s="259"/>
      <c r="G56" s="201">
        <v>29743.41</v>
      </c>
      <c r="H56" s="199"/>
      <c r="I56" s="199"/>
      <c r="J56" s="199"/>
      <c r="K56" s="201">
        <v>39.340000000000003</v>
      </c>
    </row>
  </sheetData>
  <mergeCells count="38">
    <mergeCell ref="D18:E18"/>
    <mergeCell ref="A6:K6"/>
    <mergeCell ref="B12:K12"/>
    <mergeCell ref="B15:K15"/>
    <mergeCell ref="D16:E16"/>
    <mergeCell ref="D17:E17"/>
    <mergeCell ref="A36:K36"/>
    <mergeCell ref="A38:F38"/>
    <mergeCell ref="A39:F39"/>
    <mergeCell ref="A40:F40"/>
    <mergeCell ref="D19:E19"/>
    <mergeCell ref="D20:E20"/>
    <mergeCell ref="A24:A26"/>
    <mergeCell ref="B24:B26"/>
    <mergeCell ref="C24:C26"/>
    <mergeCell ref="D24:D26"/>
    <mergeCell ref="E24:F24"/>
    <mergeCell ref="G24:I24"/>
    <mergeCell ref="J24:K25"/>
    <mergeCell ref="G25:G26"/>
    <mergeCell ref="H25:H26"/>
    <mergeCell ref="A28:K28"/>
    <mergeCell ref="A41:F41"/>
    <mergeCell ref="A42:F42"/>
    <mergeCell ref="A43:F43"/>
    <mergeCell ref="A44:F44"/>
    <mergeCell ref="A45:F45"/>
    <mergeCell ref="A46:F46"/>
    <mergeCell ref="A47:F47"/>
    <mergeCell ref="A48:F48"/>
    <mergeCell ref="A49:F49"/>
    <mergeCell ref="A50:F50"/>
    <mergeCell ref="A56:F56"/>
    <mergeCell ref="A51:F51"/>
    <mergeCell ref="A52:F52"/>
    <mergeCell ref="A53:F53"/>
    <mergeCell ref="A54:F54"/>
    <mergeCell ref="A55:F55"/>
  </mergeCells>
  <pageMargins left="0.23622047244094491" right="0.19685039370078741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2021</oddHeader>
    <oddFooter>&amp;RСтраница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/>
  <dimension ref="A1:N46"/>
  <sheetViews>
    <sheetView topLeftCell="A12" workbookViewId="0">
      <selection activeCell="B12" sqref="B12:K12"/>
    </sheetView>
  </sheetViews>
  <sheetFormatPr defaultRowHeight="12.75" x14ac:dyDescent="0.2"/>
  <cols>
    <col min="1" max="1" width="9.140625" style="153"/>
    <col min="2" max="2" width="22.5703125" style="153" customWidth="1"/>
    <col min="3" max="3" width="34.7109375" style="153" customWidth="1"/>
    <col min="4" max="16384" width="9.140625" style="153"/>
  </cols>
  <sheetData>
    <row r="1" spans="1:14" hidden="1" x14ac:dyDescent="0.2">
      <c r="A1" s="164" t="s">
        <v>46</v>
      </c>
      <c r="B1" s="165"/>
      <c r="I1" s="164" t="s">
        <v>47</v>
      </c>
    </row>
    <row r="2" spans="1:14" hidden="1" x14ac:dyDescent="0.2">
      <c r="A2" s="1"/>
      <c r="B2" s="165"/>
      <c r="I2" s="1"/>
    </row>
    <row r="3" spans="1:14" hidden="1" x14ac:dyDescent="0.2">
      <c r="A3" s="1"/>
      <c r="B3" s="165"/>
      <c r="I3" s="1"/>
    </row>
    <row r="4" spans="1:14" hidden="1" x14ac:dyDescent="0.2">
      <c r="A4" s="1" t="s">
        <v>285</v>
      </c>
      <c r="B4" s="165"/>
      <c r="I4" s="1" t="s">
        <v>286</v>
      </c>
    </row>
    <row r="5" spans="1:14" hidden="1" x14ac:dyDescent="0.2">
      <c r="A5" s="166" t="s">
        <v>287</v>
      </c>
      <c r="B5" s="165"/>
      <c r="I5" s="166" t="s">
        <v>288</v>
      </c>
    </row>
    <row r="6" spans="1:14" s="163" customFormat="1" ht="32.25" customHeight="1" collapsed="1" x14ac:dyDescent="0.2">
      <c r="A6" s="266" t="s">
        <v>289</v>
      </c>
      <c r="B6" s="267"/>
      <c r="C6" s="267"/>
      <c r="D6" s="267"/>
      <c r="E6" s="267"/>
      <c r="F6" s="267"/>
      <c r="G6" s="267"/>
      <c r="H6" s="267"/>
      <c r="I6" s="267"/>
      <c r="J6" s="267"/>
      <c r="K6" s="267"/>
      <c r="L6" s="153"/>
      <c r="M6" s="153"/>
      <c r="N6" s="153"/>
    </row>
    <row r="7" spans="1:14" x14ac:dyDescent="0.2">
      <c r="A7" s="206"/>
      <c r="B7" s="168"/>
      <c r="C7" s="169"/>
      <c r="D7" s="170" t="s">
        <v>0</v>
      </c>
      <c r="E7" s="171"/>
      <c r="F7" s="172"/>
      <c r="G7" s="169"/>
      <c r="H7" s="169"/>
      <c r="I7" s="169"/>
      <c r="J7" s="169"/>
    </row>
    <row r="8" spans="1:14" x14ac:dyDescent="0.2">
      <c r="A8" s="206"/>
      <c r="B8" s="173"/>
      <c r="C8" s="174"/>
      <c r="D8" s="174"/>
      <c r="E8" s="174"/>
    </row>
    <row r="9" spans="1:14" ht="15.75" x14ac:dyDescent="0.2">
      <c r="A9" s="206"/>
      <c r="B9" s="173"/>
      <c r="C9" s="174"/>
      <c r="D9" s="175" t="s">
        <v>374</v>
      </c>
      <c r="F9" s="176"/>
      <c r="G9" s="176"/>
    </row>
    <row r="10" spans="1:14" x14ac:dyDescent="0.2">
      <c r="A10" s="206"/>
      <c r="B10" s="173"/>
      <c r="C10" s="174"/>
      <c r="D10" s="29" t="s">
        <v>274</v>
      </c>
      <c r="F10" s="177"/>
      <c r="G10" s="177"/>
    </row>
    <row r="11" spans="1:14" x14ac:dyDescent="0.2">
      <c r="A11" s="206"/>
      <c r="B11" s="173"/>
      <c r="C11" s="174"/>
      <c r="D11" s="174"/>
      <c r="E11" s="174"/>
    </row>
    <row r="12" spans="1:14" ht="14.25" customHeight="1" x14ac:dyDescent="0.2">
      <c r="A12" s="178" t="s">
        <v>290</v>
      </c>
      <c r="B12" s="268" t="s">
        <v>375</v>
      </c>
      <c r="C12" s="269"/>
      <c r="D12" s="269"/>
      <c r="E12" s="269"/>
      <c r="F12" s="269"/>
      <c r="G12" s="269"/>
      <c r="H12" s="269"/>
      <c r="I12" s="269"/>
      <c r="J12" s="269"/>
      <c r="K12" s="269"/>
    </row>
    <row r="13" spans="1:14" x14ac:dyDescent="0.2">
      <c r="A13" s="206"/>
      <c r="B13" s="179"/>
      <c r="C13" s="169"/>
      <c r="D13" s="170" t="s">
        <v>275</v>
      </c>
      <c r="E13" s="180"/>
      <c r="F13" s="172"/>
      <c r="G13" s="172"/>
      <c r="H13" s="169"/>
      <c r="I13" s="169"/>
      <c r="J13" s="169"/>
      <c r="K13" s="169"/>
    </row>
    <row r="14" spans="1:14" x14ac:dyDescent="0.2">
      <c r="A14" s="181"/>
      <c r="B14" s="182"/>
      <c r="C14" s="174"/>
      <c r="D14" s="174"/>
      <c r="E14" s="174"/>
    </row>
    <row r="15" spans="1:14" ht="12.75" customHeight="1" x14ac:dyDescent="0.2">
      <c r="B15" s="270" t="s">
        <v>376</v>
      </c>
      <c r="C15" s="271"/>
      <c r="D15" s="271"/>
      <c r="E15" s="271"/>
      <c r="F15" s="271"/>
      <c r="G15" s="271"/>
      <c r="H15" s="271"/>
      <c r="I15" s="271"/>
      <c r="J15" s="271"/>
      <c r="K15" s="271"/>
    </row>
    <row r="16" spans="1:14" ht="14.25" x14ac:dyDescent="0.2">
      <c r="A16" s="183"/>
      <c r="B16" s="184" t="s">
        <v>316</v>
      </c>
      <c r="C16" s="185"/>
      <c r="D16" s="263" t="s">
        <v>377</v>
      </c>
      <c r="E16" s="264"/>
      <c r="F16" s="186" t="s">
        <v>292</v>
      </c>
      <c r="G16" s="186"/>
      <c r="H16" s="186"/>
      <c r="I16" s="187"/>
      <c r="J16" s="187"/>
      <c r="K16" s="187"/>
      <c r="L16" s="163"/>
      <c r="M16" s="163"/>
      <c r="N16" s="163"/>
    </row>
    <row r="17" spans="1:14" ht="14.25" x14ac:dyDescent="0.2">
      <c r="A17" s="183"/>
      <c r="B17" s="184" t="s">
        <v>295</v>
      </c>
      <c r="C17" s="185"/>
      <c r="D17" s="263" t="s">
        <v>378</v>
      </c>
      <c r="E17" s="264"/>
      <c r="F17" s="186" t="s">
        <v>292</v>
      </c>
      <c r="G17" s="186"/>
      <c r="H17" s="186"/>
      <c r="I17" s="187"/>
      <c r="J17" s="187"/>
      <c r="K17" s="187"/>
      <c r="L17" s="163"/>
      <c r="M17" s="163"/>
      <c r="N17" s="163"/>
    </row>
    <row r="18" spans="1:14" ht="14.25" x14ac:dyDescent="0.2">
      <c r="A18" s="183"/>
      <c r="B18" s="184" t="s">
        <v>296</v>
      </c>
      <c r="C18" s="185"/>
      <c r="D18" s="263" t="s">
        <v>379</v>
      </c>
      <c r="E18" s="264"/>
      <c r="F18" s="186" t="s">
        <v>276</v>
      </c>
      <c r="G18" s="186"/>
      <c r="H18" s="186"/>
      <c r="I18" s="187"/>
      <c r="J18" s="187"/>
      <c r="K18" s="187"/>
      <c r="L18" s="163"/>
      <c r="M18" s="163"/>
      <c r="N18" s="163"/>
    </row>
    <row r="19" spans="1:14" ht="14.25" x14ac:dyDescent="0.2">
      <c r="B19" s="189" t="s">
        <v>297</v>
      </c>
      <c r="D19" s="174"/>
      <c r="E19" s="174"/>
    </row>
    <row r="20" spans="1:14" x14ac:dyDescent="0.2">
      <c r="B20" s="191"/>
      <c r="C20" s="206"/>
      <c r="D20" s="177"/>
      <c r="E20" s="174"/>
    </row>
    <row r="21" spans="1:14" x14ac:dyDescent="0.2">
      <c r="B21" s="165"/>
      <c r="E21" s="174"/>
    </row>
    <row r="22" spans="1:14" ht="12.75" customHeight="1" x14ac:dyDescent="0.2">
      <c r="A22" s="261" t="s">
        <v>1</v>
      </c>
      <c r="B22" s="265" t="s">
        <v>298</v>
      </c>
      <c r="C22" s="261" t="s">
        <v>299</v>
      </c>
      <c r="D22" s="261" t="s">
        <v>52</v>
      </c>
      <c r="E22" s="261" t="s">
        <v>300</v>
      </c>
      <c r="F22" s="261"/>
      <c r="G22" s="261" t="s">
        <v>301</v>
      </c>
      <c r="H22" s="261"/>
      <c r="I22" s="261"/>
      <c r="J22" s="261" t="s">
        <v>302</v>
      </c>
      <c r="K22" s="261"/>
      <c r="L22" s="163"/>
      <c r="M22" s="163"/>
      <c r="N22" s="163"/>
    </row>
    <row r="23" spans="1:14" ht="36" x14ac:dyDescent="0.2">
      <c r="A23" s="261"/>
      <c r="B23" s="265"/>
      <c r="C23" s="261"/>
      <c r="D23" s="261"/>
      <c r="E23" s="208" t="s">
        <v>53</v>
      </c>
      <c r="F23" s="208" t="s">
        <v>303</v>
      </c>
      <c r="G23" s="261" t="s">
        <v>277</v>
      </c>
      <c r="H23" s="261" t="s">
        <v>278</v>
      </c>
      <c r="I23" s="208" t="s">
        <v>304</v>
      </c>
      <c r="J23" s="261"/>
      <c r="K23" s="261"/>
      <c r="L23" s="163"/>
      <c r="M23" s="163"/>
      <c r="N23" s="163"/>
    </row>
    <row r="24" spans="1:14" ht="36" x14ac:dyDescent="0.2">
      <c r="A24" s="261"/>
      <c r="B24" s="265"/>
      <c r="C24" s="261"/>
      <c r="D24" s="261"/>
      <c r="E24" s="208" t="s">
        <v>278</v>
      </c>
      <c r="F24" s="208" t="s">
        <v>279</v>
      </c>
      <c r="G24" s="261"/>
      <c r="H24" s="261"/>
      <c r="I24" s="208" t="s">
        <v>279</v>
      </c>
      <c r="J24" s="208" t="s">
        <v>305</v>
      </c>
      <c r="K24" s="208" t="s">
        <v>53</v>
      </c>
      <c r="L24" s="163"/>
      <c r="M24" s="163"/>
      <c r="N24" s="163"/>
    </row>
    <row r="25" spans="1:14" x14ac:dyDescent="0.2">
      <c r="A25" s="193">
        <v>1</v>
      </c>
      <c r="B25" s="194">
        <v>2</v>
      </c>
      <c r="C25" s="208">
        <v>3</v>
      </c>
      <c r="D25" s="208">
        <v>4</v>
      </c>
      <c r="E25" s="208">
        <v>5</v>
      </c>
      <c r="F25" s="193">
        <v>6</v>
      </c>
      <c r="G25" s="193">
        <v>7</v>
      </c>
      <c r="H25" s="193">
        <v>8</v>
      </c>
      <c r="I25" s="193">
        <v>9</v>
      </c>
      <c r="J25" s="193">
        <v>10</v>
      </c>
      <c r="K25" s="193">
        <v>11</v>
      </c>
    </row>
    <row r="26" spans="1:14" ht="12.75" customHeight="1" x14ac:dyDescent="0.2">
      <c r="A26" s="262" t="s">
        <v>380</v>
      </c>
      <c r="B26" s="259"/>
      <c r="C26" s="259"/>
      <c r="D26" s="259"/>
      <c r="E26" s="259"/>
      <c r="F26" s="259"/>
      <c r="G26" s="259"/>
      <c r="H26" s="259"/>
      <c r="I26" s="259"/>
      <c r="J26" s="259"/>
      <c r="K26" s="259"/>
    </row>
    <row r="27" spans="1:14" ht="159" customHeight="1" x14ac:dyDescent="0.2">
      <c r="A27" s="195" t="s">
        <v>54</v>
      </c>
      <c r="B27" s="196" t="s">
        <v>381</v>
      </c>
      <c r="C27" s="205" t="s">
        <v>382</v>
      </c>
      <c r="D27" s="197">
        <v>1</v>
      </c>
      <c r="E27" s="198" t="s">
        <v>383</v>
      </c>
      <c r="F27" s="199"/>
      <c r="G27" s="199">
        <v>4.2699999999999996</v>
      </c>
      <c r="H27" s="199">
        <v>4.2699999999999996</v>
      </c>
      <c r="I27" s="199"/>
      <c r="J27" s="199">
        <v>0.32</v>
      </c>
      <c r="K27" s="199">
        <v>0.32</v>
      </c>
    </row>
    <row r="28" spans="1:14" ht="20.25" customHeight="1" x14ac:dyDescent="0.2">
      <c r="A28" s="195" t="s">
        <v>57</v>
      </c>
      <c r="B28" s="196" t="s">
        <v>384</v>
      </c>
      <c r="C28" s="205" t="s">
        <v>385</v>
      </c>
      <c r="D28" s="197">
        <v>1</v>
      </c>
      <c r="E28" s="198" t="s">
        <v>386</v>
      </c>
      <c r="F28" s="199"/>
      <c r="G28" s="199">
        <v>2.19</v>
      </c>
      <c r="H28" s="199">
        <v>2.19</v>
      </c>
      <c r="I28" s="199"/>
      <c r="J28" s="199">
        <v>0.16400000000000001</v>
      </c>
      <c r="K28" s="199">
        <v>0.16</v>
      </c>
    </row>
    <row r="29" spans="1:14" ht="54" customHeight="1" x14ac:dyDescent="0.2">
      <c r="A29" s="195" t="s">
        <v>59</v>
      </c>
      <c r="B29" s="196" t="s">
        <v>387</v>
      </c>
      <c r="C29" s="205" t="s">
        <v>388</v>
      </c>
      <c r="D29" s="197">
        <v>1</v>
      </c>
      <c r="E29" s="198" t="s">
        <v>389</v>
      </c>
      <c r="F29" s="199"/>
      <c r="G29" s="199">
        <v>21.61</v>
      </c>
      <c r="H29" s="199">
        <v>21.61</v>
      </c>
      <c r="I29" s="199"/>
      <c r="J29" s="199">
        <v>1.62</v>
      </c>
      <c r="K29" s="199">
        <v>1.62</v>
      </c>
    </row>
    <row r="30" spans="1:14" ht="54" customHeight="1" x14ac:dyDescent="0.2">
      <c r="A30" s="260" t="s">
        <v>284</v>
      </c>
      <c r="B30" s="259"/>
      <c r="C30" s="259"/>
      <c r="D30" s="259"/>
      <c r="E30" s="259"/>
      <c r="F30" s="259"/>
      <c r="G30" s="198">
        <v>28.07</v>
      </c>
      <c r="H30" s="198">
        <v>28.07</v>
      </c>
      <c r="I30" s="199"/>
      <c r="J30" s="199"/>
      <c r="K30" s="198">
        <v>2.1</v>
      </c>
    </row>
    <row r="31" spans="1:14" ht="18.75" customHeight="1" x14ac:dyDescent="0.2">
      <c r="A31" s="260" t="s">
        <v>281</v>
      </c>
      <c r="B31" s="259"/>
      <c r="C31" s="259"/>
      <c r="D31" s="259"/>
      <c r="E31" s="259"/>
      <c r="F31" s="259"/>
      <c r="G31" s="198">
        <v>18.25</v>
      </c>
      <c r="H31" s="199"/>
      <c r="I31" s="199"/>
      <c r="J31" s="199"/>
      <c r="K31" s="199"/>
    </row>
    <row r="32" spans="1:14" ht="12.75" customHeight="1" x14ac:dyDescent="0.2">
      <c r="A32" s="260" t="s">
        <v>306</v>
      </c>
      <c r="B32" s="259"/>
      <c r="C32" s="259"/>
      <c r="D32" s="259"/>
      <c r="E32" s="259"/>
      <c r="F32" s="259"/>
      <c r="G32" s="199"/>
      <c r="H32" s="199"/>
      <c r="I32" s="199"/>
      <c r="J32" s="199"/>
      <c r="K32" s="199"/>
    </row>
    <row r="33" spans="1:11" ht="12.75" customHeight="1" x14ac:dyDescent="0.2">
      <c r="A33" s="260" t="s">
        <v>390</v>
      </c>
      <c r="B33" s="259"/>
      <c r="C33" s="259"/>
      <c r="D33" s="259"/>
      <c r="E33" s="259"/>
      <c r="F33" s="259"/>
      <c r="G33" s="198">
        <v>18.25</v>
      </c>
      <c r="H33" s="199"/>
      <c r="I33" s="199"/>
      <c r="J33" s="199"/>
      <c r="K33" s="199"/>
    </row>
    <row r="34" spans="1:11" ht="12.75" customHeight="1" x14ac:dyDescent="0.2">
      <c r="A34" s="260" t="s">
        <v>282</v>
      </c>
      <c r="B34" s="259"/>
      <c r="C34" s="259"/>
      <c r="D34" s="259"/>
      <c r="E34" s="259"/>
      <c r="F34" s="259"/>
      <c r="G34" s="198">
        <v>11.23</v>
      </c>
      <c r="H34" s="199"/>
      <c r="I34" s="199"/>
      <c r="J34" s="199"/>
      <c r="K34" s="199"/>
    </row>
    <row r="35" spans="1:11" ht="12.75" customHeight="1" x14ac:dyDescent="0.2">
      <c r="A35" s="260" t="s">
        <v>306</v>
      </c>
      <c r="B35" s="259"/>
      <c r="C35" s="259"/>
      <c r="D35" s="259"/>
      <c r="E35" s="259"/>
      <c r="F35" s="259"/>
      <c r="G35" s="199"/>
      <c r="H35" s="199"/>
      <c r="I35" s="199"/>
      <c r="J35" s="199"/>
      <c r="K35" s="199"/>
    </row>
    <row r="36" spans="1:11" ht="12.75" customHeight="1" x14ac:dyDescent="0.2">
      <c r="A36" s="260" t="s">
        <v>391</v>
      </c>
      <c r="B36" s="259"/>
      <c r="C36" s="259"/>
      <c r="D36" s="259"/>
      <c r="E36" s="259"/>
      <c r="F36" s="259"/>
      <c r="G36" s="198">
        <v>11.23</v>
      </c>
      <c r="H36" s="199"/>
      <c r="I36" s="199"/>
      <c r="J36" s="199"/>
      <c r="K36" s="199"/>
    </row>
    <row r="37" spans="1:11" ht="12.75" customHeight="1" x14ac:dyDescent="0.2">
      <c r="A37" s="258" t="s">
        <v>63</v>
      </c>
      <c r="B37" s="259"/>
      <c r="C37" s="259"/>
      <c r="D37" s="259"/>
      <c r="E37" s="259"/>
      <c r="F37" s="259"/>
      <c r="G37" s="199"/>
      <c r="H37" s="199"/>
      <c r="I37" s="199"/>
      <c r="J37" s="199"/>
      <c r="K37" s="199"/>
    </row>
    <row r="38" spans="1:11" ht="12.75" customHeight="1" x14ac:dyDescent="0.2">
      <c r="A38" s="260" t="s">
        <v>317</v>
      </c>
      <c r="B38" s="259"/>
      <c r="C38" s="259"/>
      <c r="D38" s="259"/>
      <c r="E38" s="259"/>
      <c r="F38" s="259"/>
      <c r="G38" s="199"/>
      <c r="H38" s="199"/>
      <c r="I38" s="199"/>
      <c r="J38" s="199"/>
      <c r="K38" s="199"/>
    </row>
    <row r="39" spans="1:11" ht="12.75" customHeight="1" x14ac:dyDescent="0.2">
      <c r="A39" s="260" t="s">
        <v>318</v>
      </c>
      <c r="B39" s="259"/>
      <c r="C39" s="259"/>
      <c r="D39" s="259"/>
      <c r="E39" s="259"/>
      <c r="F39" s="259"/>
      <c r="G39" s="198">
        <v>28.07</v>
      </c>
      <c r="H39" s="198">
        <v>28.07</v>
      </c>
      <c r="I39" s="199"/>
      <c r="J39" s="199"/>
      <c r="K39" s="198">
        <v>2.1</v>
      </c>
    </row>
    <row r="40" spans="1:11" ht="12.75" customHeight="1" x14ac:dyDescent="0.2">
      <c r="A40" s="260" t="s">
        <v>392</v>
      </c>
      <c r="B40" s="259"/>
      <c r="C40" s="259"/>
      <c r="D40" s="259"/>
      <c r="E40" s="259"/>
      <c r="F40" s="259"/>
      <c r="G40" s="198">
        <v>18.25</v>
      </c>
      <c r="H40" s="199"/>
      <c r="I40" s="199"/>
      <c r="J40" s="199"/>
      <c r="K40" s="199"/>
    </row>
    <row r="41" spans="1:11" ht="12.75" customHeight="1" x14ac:dyDescent="0.2">
      <c r="A41" s="260" t="s">
        <v>393</v>
      </c>
      <c r="B41" s="259"/>
      <c r="C41" s="259"/>
      <c r="D41" s="259"/>
      <c r="E41" s="259"/>
      <c r="F41" s="259"/>
      <c r="G41" s="198">
        <v>11.23</v>
      </c>
      <c r="H41" s="199"/>
      <c r="I41" s="199"/>
      <c r="J41" s="199"/>
      <c r="K41" s="199"/>
    </row>
    <row r="42" spans="1:11" ht="12.75" customHeight="1" x14ac:dyDescent="0.2">
      <c r="A42" s="260" t="s">
        <v>319</v>
      </c>
      <c r="B42" s="259"/>
      <c r="C42" s="259"/>
      <c r="D42" s="259"/>
      <c r="E42" s="259"/>
      <c r="F42" s="259"/>
      <c r="G42" s="198">
        <v>57.55</v>
      </c>
      <c r="H42" s="199"/>
      <c r="I42" s="199"/>
      <c r="J42" s="199"/>
      <c r="K42" s="198">
        <v>2.1</v>
      </c>
    </row>
    <row r="43" spans="1:11" ht="12.75" customHeight="1" x14ac:dyDescent="0.2">
      <c r="A43" s="260" t="s">
        <v>314</v>
      </c>
      <c r="B43" s="259"/>
      <c r="C43" s="259"/>
      <c r="D43" s="259"/>
      <c r="E43" s="259"/>
      <c r="F43" s="259"/>
      <c r="G43" s="198">
        <v>57.55</v>
      </c>
      <c r="H43" s="199"/>
      <c r="I43" s="199"/>
      <c r="J43" s="199"/>
      <c r="K43" s="198">
        <v>2.1</v>
      </c>
    </row>
    <row r="44" spans="1:11" s="163" customFormat="1" ht="12.75" customHeight="1" x14ac:dyDescent="0.2">
      <c r="A44" s="260" t="s">
        <v>394</v>
      </c>
      <c r="B44" s="259"/>
      <c r="C44" s="259"/>
      <c r="D44" s="259"/>
      <c r="E44" s="259"/>
      <c r="F44" s="259"/>
      <c r="G44" s="198">
        <v>1355.88</v>
      </c>
      <c r="H44" s="199"/>
      <c r="I44" s="199"/>
      <c r="J44" s="199"/>
      <c r="K44" s="198">
        <v>2.1</v>
      </c>
    </row>
    <row r="45" spans="1:11" s="163" customFormat="1" ht="12" customHeight="1" x14ac:dyDescent="0.2">
      <c r="A45" s="258" t="s">
        <v>64</v>
      </c>
      <c r="B45" s="259"/>
      <c r="C45" s="259"/>
      <c r="D45" s="259"/>
      <c r="E45" s="259"/>
      <c r="F45" s="259"/>
      <c r="G45" s="201">
        <v>1355.88</v>
      </c>
      <c r="H45" s="199"/>
      <c r="I45" s="199"/>
      <c r="J45" s="199"/>
      <c r="K45" s="201">
        <v>2.1</v>
      </c>
    </row>
    <row r="46" spans="1:11" s="163" customFormat="1" ht="12.75" customHeight="1" x14ac:dyDescent="0.2">
      <c r="A46" s="206"/>
      <c r="B46" s="207"/>
      <c r="C46" s="207"/>
      <c r="D46" s="207"/>
      <c r="E46" s="207"/>
      <c r="F46" s="207"/>
      <c r="G46" s="207"/>
      <c r="H46" s="207"/>
      <c r="I46" s="207"/>
      <c r="J46" s="207"/>
      <c r="K46" s="207"/>
    </row>
  </sheetData>
  <mergeCells count="32">
    <mergeCell ref="D18:E18"/>
    <mergeCell ref="A6:K6"/>
    <mergeCell ref="B12:K12"/>
    <mergeCell ref="B15:K15"/>
    <mergeCell ref="D16:E16"/>
    <mergeCell ref="D17:E17"/>
    <mergeCell ref="A31:F31"/>
    <mergeCell ref="A22:A24"/>
    <mergeCell ref="B22:B24"/>
    <mergeCell ref="C22:C24"/>
    <mergeCell ref="D22:D24"/>
    <mergeCell ref="E22:F22"/>
    <mergeCell ref="A30:F30"/>
    <mergeCell ref="J22:K23"/>
    <mergeCell ref="G23:G24"/>
    <mergeCell ref="H23:H24"/>
    <mergeCell ref="A26:K26"/>
    <mergeCell ref="G22:I22"/>
    <mergeCell ref="A44:F44"/>
    <mergeCell ref="A45:F45"/>
    <mergeCell ref="A43:F43"/>
    <mergeCell ref="A32:F32"/>
    <mergeCell ref="A33:F33"/>
    <mergeCell ref="A34:F34"/>
    <mergeCell ref="A35:F35"/>
    <mergeCell ref="A36:F36"/>
    <mergeCell ref="A37:F37"/>
    <mergeCell ref="A38:F38"/>
    <mergeCell ref="A39:F39"/>
    <mergeCell ref="A40:F40"/>
    <mergeCell ref="A41:F41"/>
    <mergeCell ref="A42:F4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/>
  <dimension ref="A2:I27"/>
  <sheetViews>
    <sheetView zoomScale="85" zoomScaleNormal="85" workbookViewId="0">
      <selection activeCell="C13" sqref="C13"/>
    </sheetView>
  </sheetViews>
  <sheetFormatPr defaultColWidth="10.28515625" defaultRowHeight="12.75" x14ac:dyDescent="0.2"/>
  <cols>
    <col min="1" max="1" width="10.28515625" style="106"/>
    <col min="2" max="2" width="16.7109375" style="137" customWidth="1"/>
    <col min="3" max="3" width="31.28515625" style="106" customWidth="1"/>
    <col min="4" max="4" width="26.85546875" style="106" customWidth="1"/>
    <col min="5" max="5" width="18.7109375" style="106" customWidth="1"/>
    <col min="6" max="6" width="20.5703125" style="106" customWidth="1"/>
    <col min="7" max="7" width="21" style="106" customWidth="1"/>
    <col min="8" max="8" width="17.5703125" style="106" customWidth="1"/>
    <col min="9" max="9" width="33.140625" style="106" customWidth="1"/>
    <col min="10" max="16384" width="10.28515625" style="106"/>
  </cols>
  <sheetData>
    <row r="2" spans="1:9" ht="59.25" customHeight="1" x14ac:dyDescent="0.2">
      <c r="C2" s="60" t="s">
        <v>67</v>
      </c>
      <c r="D2" s="272" t="s">
        <v>335</v>
      </c>
      <c r="E2" s="272"/>
      <c r="F2" s="272"/>
      <c r="G2" s="272"/>
      <c r="H2" s="272"/>
      <c r="I2" s="272"/>
    </row>
    <row r="3" spans="1:9" ht="15.75" x14ac:dyDescent="0.25">
      <c r="C3" s="107"/>
      <c r="D3" s="107"/>
      <c r="E3" s="107"/>
      <c r="F3" s="107"/>
      <c r="G3" s="107"/>
      <c r="H3" s="107"/>
      <c r="I3" s="107"/>
    </row>
    <row r="4" spans="1:9" ht="15.75" x14ac:dyDescent="0.25">
      <c r="C4" s="107"/>
      <c r="D4" s="107"/>
      <c r="E4" s="107"/>
      <c r="F4" s="107"/>
      <c r="G4" s="107"/>
      <c r="H4" s="107"/>
      <c r="I4" s="107"/>
    </row>
    <row r="5" spans="1:9" ht="18" customHeight="1" x14ac:dyDescent="0.25">
      <c r="C5" s="108"/>
      <c r="D5" s="109" t="s">
        <v>110</v>
      </c>
      <c r="E5" s="55"/>
      <c r="F5" s="55"/>
      <c r="G5" s="55"/>
      <c r="H5" s="55"/>
      <c r="I5" s="55"/>
    </row>
    <row r="9" spans="1:9" ht="15" customHeight="1" x14ac:dyDescent="0.2">
      <c r="A9" s="147" t="s">
        <v>399</v>
      </c>
      <c r="H9" s="110"/>
      <c r="I9" s="111"/>
    </row>
    <row r="10" spans="1:9" ht="63" x14ac:dyDescent="0.2">
      <c r="A10" s="112" t="s">
        <v>51</v>
      </c>
      <c r="B10" s="113" t="s">
        <v>111</v>
      </c>
      <c r="C10" s="113" t="s">
        <v>112</v>
      </c>
      <c r="D10" s="104" t="s">
        <v>113</v>
      </c>
      <c r="E10" s="113" t="s">
        <v>114</v>
      </c>
      <c r="F10" s="104" t="s">
        <v>115</v>
      </c>
      <c r="G10" s="104" t="s">
        <v>116</v>
      </c>
      <c r="H10" s="113" t="s">
        <v>117</v>
      </c>
      <c r="I10" s="104" t="s">
        <v>118</v>
      </c>
    </row>
    <row r="11" spans="1:9" ht="72" x14ac:dyDescent="0.2">
      <c r="A11" s="112">
        <v>1</v>
      </c>
      <c r="B11" s="152" t="s">
        <v>33</v>
      </c>
      <c r="C11" s="151" t="s">
        <v>337</v>
      </c>
      <c r="D11" s="114" t="s">
        <v>119</v>
      </c>
      <c r="E11" s="115">
        <f>'02-01-01'!G56/1000</f>
        <v>29.742999999999999</v>
      </c>
      <c r="F11" s="114" t="s">
        <v>120</v>
      </c>
      <c r="G11" s="114">
        <v>1</v>
      </c>
      <c r="H11" s="116">
        <f t="shared" ref="H11:H12" si="0">E11*G11</f>
        <v>29.74</v>
      </c>
      <c r="I11" s="114" t="s">
        <v>289</v>
      </c>
    </row>
    <row r="12" spans="1:9" ht="79.5" customHeight="1" x14ac:dyDescent="0.2">
      <c r="A12" s="112">
        <v>2</v>
      </c>
      <c r="B12" s="152" t="s">
        <v>273</v>
      </c>
      <c r="C12" s="151" t="s">
        <v>375</v>
      </c>
      <c r="D12" s="114" t="s">
        <v>119</v>
      </c>
      <c r="E12" s="115">
        <f>'09-01-01'!G45/1000</f>
        <v>1.3560000000000001</v>
      </c>
      <c r="F12" s="114" t="s">
        <v>120</v>
      </c>
      <c r="G12" s="114">
        <v>1</v>
      </c>
      <c r="H12" s="116">
        <f t="shared" si="0"/>
        <v>1.36</v>
      </c>
      <c r="I12" s="114" t="s">
        <v>289</v>
      </c>
    </row>
    <row r="13" spans="1:9" ht="57" customHeight="1" x14ac:dyDescent="0.2">
      <c r="A13" s="117"/>
      <c r="B13" s="118"/>
      <c r="C13" s="118"/>
      <c r="D13" s="118"/>
      <c r="E13" s="119"/>
      <c r="F13" s="118"/>
      <c r="G13" s="120"/>
      <c r="H13" s="121"/>
      <c r="I13" s="118"/>
    </row>
    <row r="14" spans="1:9" ht="15.75" x14ac:dyDescent="0.25">
      <c r="B14" s="77" t="s">
        <v>84</v>
      </c>
      <c r="C14" s="108"/>
      <c r="D14" s="108"/>
      <c r="E14" s="108"/>
      <c r="F14" s="108"/>
      <c r="G14" s="108"/>
      <c r="H14" s="108"/>
    </row>
    <row r="15" spans="1:9" ht="15.75" x14ac:dyDescent="0.2">
      <c r="B15" s="216" t="s">
        <v>121</v>
      </c>
      <c r="C15" s="216"/>
      <c r="D15" s="216"/>
      <c r="E15" s="216"/>
      <c r="F15" s="216"/>
      <c r="G15" s="216"/>
      <c r="H15" s="216"/>
    </row>
    <row r="16" spans="1:9" ht="15.75" x14ac:dyDescent="0.2">
      <c r="B16" s="216" t="s">
        <v>122</v>
      </c>
      <c r="C16" s="216"/>
      <c r="D16" s="216"/>
      <c r="E16" s="216"/>
      <c r="F16" s="216"/>
      <c r="G16" s="216"/>
      <c r="H16" s="216"/>
    </row>
    <row r="17" spans="2:8" ht="15.75" x14ac:dyDescent="0.2">
      <c r="B17" s="216" t="s">
        <v>123</v>
      </c>
      <c r="C17" s="216"/>
      <c r="D17" s="216"/>
      <c r="E17" s="216"/>
      <c r="F17" s="216"/>
      <c r="G17" s="216"/>
      <c r="H17" s="216"/>
    </row>
    <row r="18" spans="2:8" ht="15.75" x14ac:dyDescent="0.2">
      <c r="B18" s="273" t="s">
        <v>124</v>
      </c>
      <c r="C18" s="273"/>
      <c r="D18" s="273"/>
      <c r="E18" s="273"/>
      <c r="F18" s="273"/>
      <c r="G18" s="273"/>
      <c r="H18" s="273"/>
    </row>
    <row r="19" spans="2:8" ht="15.75" x14ac:dyDescent="0.25">
      <c r="B19" s="122" t="s">
        <v>125</v>
      </c>
      <c r="C19" s="122"/>
      <c r="D19" s="122"/>
      <c r="E19" s="122"/>
      <c r="F19" s="122"/>
      <c r="G19" s="122"/>
      <c r="H19" s="122"/>
    </row>
    <row r="20" spans="2:8" ht="15.75" x14ac:dyDescent="0.25">
      <c r="B20" s="122" t="s">
        <v>126</v>
      </c>
      <c r="C20" s="122"/>
      <c r="D20" s="122"/>
      <c r="E20" s="122"/>
      <c r="F20" s="122"/>
      <c r="G20" s="122"/>
      <c r="H20" s="122"/>
    </row>
    <row r="21" spans="2:8" ht="15.75" x14ac:dyDescent="0.2">
      <c r="B21" s="216" t="s">
        <v>127</v>
      </c>
      <c r="C21" s="216"/>
      <c r="D21" s="216"/>
      <c r="E21" s="216"/>
      <c r="F21" s="216"/>
      <c r="G21" s="216"/>
      <c r="H21" s="216"/>
    </row>
    <row r="22" spans="2:8" ht="15.75" x14ac:dyDescent="0.2">
      <c r="B22" s="216" t="s">
        <v>128</v>
      </c>
      <c r="C22" s="216"/>
      <c r="D22" s="216"/>
      <c r="E22" s="216"/>
      <c r="F22" s="216"/>
      <c r="G22" s="216"/>
      <c r="H22" s="216"/>
    </row>
    <row r="23" spans="2:8" ht="15.75" x14ac:dyDescent="0.25">
      <c r="B23" s="122" t="s">
        <v>129</v>
      </c>
      <c r="C23" s="122"/>
      <c r="D23" s="122"/>
      <c r="E23" s="122"/>
      <c r="F23" s="122"/>
      <c r="G23" s="122"/>
      <c r="H23" s="122"/>
    </row>
    <row r="24" spans="2:8" ht="15.75" x14ac:dyDescent="0.2">
      <c r="B24" s="216" t="s">
        <v>130</v>
      </c>
      <c r="C24" s="216"/>
      <c r="D24" s="216"/>
      <c r="E24" s="216"/>
      <c r="F24" s="216"/>
      <c r="G24" s="216"/>
      <c r="H24" s="216"/>
    </row>
    <row r="25" spans="2:8" ht="15.75" x14ac:dyDescent="0.2">
      <c r="B25" s="216" t="s">
        <v>131</v>
      </c>
      <c r="C25" s="216"/>
      <c r="D25" s="216"/>
      <c r="E25" s="216"/>
      <c r="F25" s="216"/>
      <c r="G25" s="216"/>
      <c r="H25" s="216"/>
    </row>
    <row r="26" spans="2:8" ht="15.75" x14ac:dyDescent="0.2">
      <c r="B26" s="216" t="s">
        <v>132</v>
      </c>
      <c r="C26" s="216"/>
      <c r="D26" s="216"/>
      <c r="E26" s="216"/>
      <c r="F26" s="216"/>
      <c r="G26" s="216"/>
      <c r="H26" s="216"/>
    </row>
    <row r="27" spans="2:8" ht="15.75" x14ac:dyDescent="0.2">
      <c r="B27" s="216" t="s">
        <v>133</v>
      </c>
      <c r="C27" s="216"/>
      <c r="D27" s="216"/>
      <c r="E27" s="216"/>
      <c r="F27" s="216"/>
      <c r="G27" s="216"/>
      <c r="H27" s="216"/>
    </row>
  </sheetData>
  <mergeCells count="11">
    <mergeCell ref="B21:H21"/>
    <mergeCell ref="D2:I2"/>
    <mergeCell ref="B15:H15"/>
    <mergeCell ref="B16:H16"/>
    <mergeCell ref="B17:H17"/>
    <mergeCell ref="B18:H18"/>
    <mergeCell ref="B22:H22"/>
    <mergeCell ref="B24:H24"/>
    <mergeCell ref="B25:H25"/>
    <mergeCell ref="B26:H26"/>
    <mergeCell ref="B27:H27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>
    <pageSetUpPr fitToPage="1"/>
  </sheetPr>
  <dimension ref="A1:H24"/>
  <sheetViews>
    <sheetView showOutlineSymbols="0" showWhiteSpace="0" zoomScale="110" zoomScaleNormal="110" zoomScaleSheetLayoutView="85" workbookViewId="0">
      <selection activeCell="B14" sqref="B14"/>
    </sheetView>
  </sheetViews>
  <sheetFormatPr defaultColWidth="10.28515625" defaultRowHeight="15.75" x14ac:dyDescent="0.25"/>
  <cols>
    <col min="1" max="1" width="47.85546875" style="108" customWidth="1"/>
    <col min="2" max="2" width="11.42578125" style="136" bestFit="1" customWidth="1"/>
    <col min="3" max="3" width="16.140625" style="108" customWidth="1"/>
    <col min="4" max="4" width="17.42578125" style="108" customWidth="1"/>
    <col min="5" max="5" width="15.28515625" style="108" customWidth="1"/>
    <col min="6" max="6" width="44.85546875" style="108" customWidth="1"/>
    <col min="7" max="7" width="32.140625" style="108" customWidth="1"/>
    <col min="8" max="8" width="27.140625" style="108" customWidth="1"/>
    <col min="9" max="16384" width="10.28515625" style="108"/>
  </cols>
  <sheetData>
    <row r="1" spans="1:8" x14ac:dyDescent="0.25">
      <c r="A1" s="138"/>
      <c r="B1" s="138"/>
      <c r="C1" s="138"/>
      <c r="D1" s="56"/>
      <c r="E1" s="56"/>
      <c r="F1" s="56"/>
      <c r="G1" s="56"/>
      <c r="H1" s="56"/>
    </row>
    <row r="2" spans="1:8" x14ac:dyDescent="0.25">
      <c r="A2" s="138" t="s">
        <v>48</v>
      </c>
      <c r="B2" s="108"/>
    </row>
    <row r="3" spans="1:8" ht="78.75" customHeight="1" x14ac:dyDescent="0.25">
      <c r="A3" s="60" t="s">
        <v>67</v>
      </c>
      <c r="B3" s="272" t="s">
        <v>335</v>
      </c>
      <c r="C3" s="272"/>
      <c r="D3" s="272"/>
      <c r="E3" s="272"/>
      <c r="F3" s="272"/>
      <c r="G3" s="272"/>
      <c r="H3" s="60"/>
    </row>
    <row r="4" spans="1:8" x14ac:dyDescent="0.25">
      <c r="A4" s="138" t="s">
        <v>48</v>
      </c>
      <c r="B4" s="108"/>
    </row>
    <row r="5" spans="1:8" x14ac:dyDescent="0.25">
      <c r="A5" s="138" t="s">
        <v>48</v>
      </c>
      <c r="B5" s="108"/>
    </row>
    <row r="6" spans="1:8" x14ac:dyDescent="0.25">
      <c r="A6" s="138"/>
      <c r="B6" s="138" t="s">
        <v>256</v>
      </c>
      <c r="D6" s="56"/>
      <c r="E6" s="56"/>
      <c r="F6" s="56"/>
      <c r="G6" s="56"/>
      <c r="H6" s="56"/>
    </row>
    <row r="7" spans="1:8" x14ac:dyDescent="0.25">
      <c r="A7" s="138" t="s">
        <v>48</v>
      </c>
      <c r="B7" s="108"/>
    </row>
    <row r="8" spans="1:8" x14ac:dyDescent="0.25">
      <c r="A8" s="60"/>
      <c r="B8" s="108"/>
      <c r="C8" s="60"/>
      <c r="D8" s="60"/>
      <c r="E8" s="60"/>
      <c r="F8" s="60"/>
      <c r="G8" s="60"/>
      <c r="H8" s="60"/>
    </row>
    <row r="9" spans="1:8" x14ac:dyDescent="0.25">
      <c r="B9" s="108"/>
    </row>
    <row r="10" spans="1:8" x14ac:dyDescent="0.25">
      <c r="B10" s="108"/>
      <c r="H10" s="122"/>
    </row>
    <row r="11" spans="1:8" x14ac:dyDescent="0.25">
      <c r="A11" s="60" t="s">
        <v>398</v>
      </c>
      <c r="B11" s="108"/>
    </row>
    <row r="12" spans="1:8" s="136" customFormat="1" ht="49.5" customHeight="1" x14ac:dyDescent="0.25">
      <c r="A12" s="94" t="s">
        <v>137</v>
      </c>
      <c r="B12" s="139" t="s">
        <v>41</v>
      </c>
      <c r="C12" s="94" t="s">
        <v>257</v>
      </c>
      <c r="D12" s="139" t="s">
        <v>258</v>
      </c>
      <c r="E12" s="94" t="s">
        <v>259</v>
      </c>
      <c r="F12" s="139" t="s">
        <v>260</v>
      </c>
      <c r="G12" s="94" t="s">
        <v>261</v>
      </c>
      <c r="H12" s="139" t="s">
        <v>262</v>
      </c>
    </row>
    <row r="13" spans="1:8" s="136" customFormat="1" x14ac:dyDescent="0.25">
      <c r="A13" s="94">
        <v>1</v>
      </c>
      <c r="B13" s="94">
        <v>2</v>
      </c>
      <c r="C13" s="94">
        <v>3</v>
      </c>
      <c r="D13" s="94">
        <v>4</v>
      </c>
      <c r="E13" s="94">
        <v>5</v>
      </c>
      <c r="F13" s="94">
        <v>6</v>
      </c>
      <c r="G13" s="94">
        <v>7</v>
      </c>
      <c r="H13" s="94">
        <v>8</v>
      </c>
    </row>
    <row r="14" spans="1:8" s="136" customFormat="1" ht="51.75" customHeight="1" x14ac:dyDescent="0.25">
      <c r="A14" s="142" t="s">
        <v>395</v>
      </c>
      <c r="B14" s="94" t="s">
        <v>55</v>
      </c>
      <c r="C14" s="144">
        <v>1</v>
      </c>
      <c r="D14" s="145">
        <v>22</v>
      </c>
      <c r="E14" s="94">
        <v>0.4</v>
      </c>
      <c r="F14" s="141" t="s">
        <v>396</v>
      </c>
      <c r="G14" s="145">
        <f>C14*D14</f>
        <v>22</v>
      </c>
      <c r="H14" s="143" t="s">
        <v>397</v>
      </c>
    </row>
    <row r="15" spans="1:8" x14ac:dyDescent="0.25">
      <c r="A15" s="107" t="s">
        <v>84</v>
      </c>
      <c r="B15" s="108"/>
      <c r="C15" s="146"/>
      <c r="D15" s="146"/>
      <c r="G15" s="140"/>
    </row>
    <row r="16" spans="1:8" ht="38.25" customHeight="1" x14ac:dyDescent="0.25">
      <c r="A16" s="274" t="s">
        <v>263</v>
      </c>
      <c r="B16" s="274"/>
      <c r="C16" s="274"/>
      <c r="D16" s="274"/>
      <c r="E16" s="274"/>
      <c r="F16" s="274"/>
      <c r="G16" s="274"/>
    </row>
    <row r="17" spans="1:7" x14ac:dyDescent="0.25">
      <c r="A17" s="138" t="s">
        <v>264</v>
      </c>
    </row>
    <row r="18" spans="1:7" x14ac:dyDescent="0.25">
      <c r="A18" s="108" t="s">
        <v>265</v>
      </c>
    </row>
    <row r="19" spans="1:7" x14ac:dyDescent="0.25">
      <c r="A19" s="108" t="s">
        <v>266</v>
      </c>
    </row>
    <row r="20" spans="1:7" x14ac:dyDescent="0.25">
      <c r="A20" s="108" t="s">
        <v>267</v>
      </c>
    </row>
    <row r="21" spans="1:7" x14ac:dyDescent="0.25">
      <c r="A21" s="108" t="s">
        <v>268</v>
      </c>
    </row>
    <row r="22" spans="1:7" x14ac:dyDescent="0.25">
      <c r="A22" s="108" t="s">
        <v>269</v>
      </c>
    </row>
    <row r="23" spans="1:7" ht="33.75" customHeight="1" x14ac:dyDescent="0.25">
      <c r="A23" s="274" t="s">
        <v>270</v>
      </c>
      <c r="B23" s="274"/>
      <c r="C23" s="274"/>
      <c r="D23" s="274"/>
      <c r="E23" s="274"/>
      <c r="F23" s="274"/>
      <c r="G23" s="274"/>
    </row>
    <row r="24" spans="1:7" ht="15.75" customHeight="1" x14ac:dyDescent="0.25">
      <c r="A24" s="274" t="s">
        <v>271</v>
      </c>
      <c r="B24" s="274"/>
      <c r="C24" s="274"/>
      <c r="D24" s="274"/>
      <c r="E24" s="274"/>
      <c r="F24" s="274"/>
      <c r="G24" s="274"/>
    </row>
  </sheetData>
  <mergeCells count="4">
    <mergeCell ref="B3:G3"/>
    <mergeCell ref="A16:G16"/>
    <mergeCell ref="A23:G23"/>
    <mergeCell ref="A24:G24"/>
  </mergeCells>
  <pageMargins left="0.25" right="0.25" top="0.75" bottom="0.75" header="0.3" footer="0.3"/>
  <pageSetup paperSize="9" scale="77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>
    <pageSetUpPr fitToPage="1"/>
  </sheetPr>
  <dimension ref="A2:F161"/>
  <sheetViews>
    <sheetView zoomScale="70" zoomScaleNormal="70" zoomScaleSheetLayoutView="70" workbookViewId="0">
      <selection activeCell="B35" sqref="B35"/>
    </sheetView>
  </sheetViews>
  <sheetFormatPr defaultColWidth="10.28515625" defaultRowHeight="15.75" x14ac:dyDescent="0.25"/>
  <cols>
    <col min="1" max="1" width="10.28515625" style="136"/>
    <col min="2" max="2" width="128.7109375" style="108" customWidth="1"/>
    <col min="3" max="3" width="10.28515625" style="107"/>
    <col min="4" max="4" width="88.28515625" style="107" customWidth="1"/>
    <col min="5" max="16384" width="10.28515625" style="107"/>
  </cols>
  <sheetData>
    <row r="2" spans="1:6" s="125" customFormat="1" x14ac:dyDescent="0.2">
      <c r="A2" s="123"/>
      <c r="B2" s="124" t="s">
        <v>134</v>
      </c>
    </row>
    <row r="3" spans="1:6" s="125" customFormat="1" x14ac:dyDescent="0.2">
      <c r="A3" s="123"/>
      <c r="B3" s="126"/>
    </row>
    <row r="4" spans="1:6" s="125" customFormat="1" x14ac:dyDescent="0.2">
      <c r="A4" s="123"/>
      <c r="B4" s="126"/>
    </row>
    <row r="5" spans="1:6" s="127" customFormat="1" x14ac:dyDescent="0.2">
      <c r="B5" s="128" t="s">
        <v>135</v>
      </c>
      <c r="D5" s="128"/>
    </row>
    <row r="6" spans="1:6" s="131" customFormat="1" x14ac:dyDescent="0.25">
      <c r="A6" s="129" t="s">
        <v>136</v>
      </c>
      <c r="B6" s="130" t="s">
        <v>137</v>
      </c>
    </row>
    <row r="7" spans="1:6" x14ac:dyDescent="0.25">
      <c r="A7" s="132">
        <v>1</v>
      </c>
      <c r="B7" s="133" t="s">
        <v>138</v>
      </c>
      <c r="F7" s="134"/>
    </row>
    <row r="8" spans="1:6" x14ac:dyDescent="0.25">
      <c r="A8" s="132">
        <v>2</v>
      </c>
      <c r="B8" s="133" t="s">
        <v>139</v>
      </c>
      <c r="F8" s="134"/>
    </row>
    <row r="9" spans="1:6" x14ac:dyDescent="0.25">
      <c r="A9" s="132">
        <v>3</v>
      </c>
      <c r="B9" s="133" t="s">
        <v>140</v>
      </c>
      <c r="F9" s="134"/>
    </row>
    <row r="10" spans="1:6" x14ac:dyDescent="0.25">
      <c r="A10" s="132">
        <v>4</v>
      </c>
      <c r="B10" s="133" t="s">
        <v>141</v>
      </c>
      <c r="F10" s="134"/>
    </row>
    <row r="11" spans="1:6" x14ac:dyDescent="0.25">
      <c r="A11" s="132">
        <v>5</v>
      </c>
      <c r="B11" s="133" t="s">
        <v>142</v>
      </c>
      <c r="F11" s="134"/>
    </row>
    <row r="12" spans="1:6" x14ac:dyDescent="0.25">
      <c r="A12" s="132">
        <v>6</v>
      </c>
      <c r="B12" s="133" t="s">
        <v>143</v>
      </c>
      <c r="F12" s="134"/>
    </row>
    <row r="13" spans="1:6" x14ac:dyDescent="0.25">
      <c r="A13" s="132">
        <v>7</v>
      </c>
      <c r="B13" s="133" t="s">
        <v>144</v>
      </c>
      <c r="F13" s="134"/>
    </row>
    <row r="14" spans="1:6" x14ac:dyDescent="0.25">
      <c r="A14" s="132">
        <v>8</v>
      </c>
      <c r="B14" s="133" t="s">
        <v>145</v>
      </c>
      <c r="F14" s="134"/>
    </row>
    <row r="15" spans="1:6" x14ac:dyDescent="0.25">
      <c r="A15" s="132">
        <v>9</v>
      </c>
      <c r="B15" s="133" t="s">
        <v>146</v>
      </c>
    </row>
    <row r="16" spans="1:6" x14ac:dyDescent="0.25">
      <c r="A16" s="132">
        <v>10</v>
      </c>
      <c r="B16" s="133" t="s">
        <v>147</v>
      </c>
    </row>
    <row r="17" spans="1:2" x14ac:dyDescent="0.25">
      <c r="A17" s="132">
        <v>11</v>
      </c>
      <c r="B17" s="133" t="s">
        <v>148</v>
      </c>
    </row>
    <row r="18" spans="1:2" x14ac:dyDescent="0.25">
      <c r="A18" s="132">
        <v>12</v>
      </c>
      <c r="B18" s="133" t="s">
        <v>149</v>
      </c>
    </row>
    <row r="19" spans="1:2" x14ac:dyDescent="0.25">
      <c r="A19" s="132">
        <v>13</v>
      </c>
      <c r="B19" s="133" t="s">
        <v>150</v>
      </c>
    </row>
    <row r="20" spans="1:2" x14ac:dyDescent="0.25">
      <c r="A20" s="132">
        <v>14</v>
      </c>
      <c r="B20" s="133" t="s">
        <v>151</v>
      </c>
    </row>
    <row r="21" spans="1:2" x14ac:dyDescent="0.25">
      <c r="A21" s="132">
        <v>15</v>
      </c>
      <c r="B21" s="133" t="s">
        <v>151</v>
      </c>
    </row>
    <row r="22" spans="1:2" x14ac:dyDescent="0.25">
      <c r="A22" s="132">
        <v>16</v>
      </c>
      <c r="B22" s="133" t="s">
        <v>152</v>
      </c>
    </row>
    <row r="23" spans="1:2" x14ac:dyDescent="0.25">
      <c r="A23" s="132">
        <v>17</v>
      </c>
      <c r="B23" s="133" t="s">
        <v>153</v>
      </c>
    </row>
    <row r="24" spans="1:2" x14ac:dyDescent="0.25">
      <c r="A24" s="132">
        <v>18</v>
      </c>
      <c r="B24" s="133" t="s">
        <v>154</v>
      </c>
    </row>
    <row r="25" spans="1:2" x14ac:dyDescent="0.25">
      <c r="A25" s="132">
        <v>19</v>
      </c>
      <c r="B25" s="133" t="s">
        <v>155</v>
      </c>
    </row>
    <row r="26" spans="1:2" x14ac:dyDescent="0.25">
      <c r="A26" s="132">
        <v>20</v>
      </c>
      <c r="B26" s="133" t="s">
        <v>156</v>
      </c>
    </row>
    <row r="27" spans="1:2" x14ac:dyDescent="0.25">
      <c r="A27" s="132">
        <v>21</v>
      </c>
      <c r="B27" s="133" t="s">
        <v>157</v>
      </c>
    </row>
    <row r="28" spans="1:2" x14ac:dyDescent="0.25">
      <c r="A28" s="132">
        <v>22</v>
      </c>
      <c r="B28" s="133" t="s">
        <v>158</v>
      </c>
    </row>
    <row r="29" spans="1:2" x14ac:dyDescent="0.25">
      <c r="A29" s="132">
        <v>23</v>
      </c>
      <c r="B29" s="133" t="s">
        <v>159</v>
      </c>
    </row>
    <row r="30" spans="1:2" x14ac:dyDescent="0.25">
      <c r="A30" s="132">
        <v>24</v>
      </c>
      <c r="B30" s="133" t="s">
        <v>160</v>
      </c>
    </row>
    <row r="31" spans="1:2" x14ac:dyDescent="0.25">
      <c r="A31" s="132">
        <v>25</v>
      </c>
      <c r="B31" s="133" t="s">
        <v>161</v>
      </c>
    </row>
    <row r="32" spans="1:2" x14ac:dyDescent="0.25">
      <c r="A32" s="132">
        <v>26</v>
      </c>
      <c r="B32" s="133" t="s">
        <v>162</v>
      </c>
    </row>
    <row r="33" spans="1:2" x14ac:dyDescent="0.25">
      <c r="A33" s="132">
        <v>27</v>
      </c>
      <c r="B33" s="133" t="s">
        <v>163</v>
      </c>
    </row>
    <row r="34" spans="1:2" x14ac:dyDescent="0.25">
      <c r="A34" s="132">
        <v>28</v>
      </c>
      <c r="B34" s="133" t="s">
        <v>164</v>
      </c>
    </row>
    <row r="35" spans="1:2" x14ac:dyDescent="0.25">
      <c r="A35" s="132">
        <v>29</v>
      </c>
      <c r="B35" s="133" t="s">
        <v>165</v>
      </c>
    </row>
    <row r="36" spans="1:2" x14ac:dyDescent="0.25">
      <c r="A36" s="132">
        <v>30</v>
      </c>
      <c r="B36" s="133" t="s">
        <v>166</v>
      </c>
    </row>
    <row r="37" spans="1:2" x14ac:dyDescent="0.25">
      <c r="A37" s="132">
        <v>31</v>
      </c>
      <c r="B37" s="133" t="s">
        <v>167</v>
      </c>
    </row>
    <row r="38" spans="1:2" x14ac:dyDescent="0.25">
      <c r="A38" s="132">
        <v>32</v>
      </c>
      <c r="B38" s="133" t="s">
        <v>168</v>
      </c>
    </row>
    <row r="39" spans="1:2" x14ac:dyDescent="0.25">
      <c r="A39" s="132">
        <v>33</v>
      </c>
      <c r="B39" s="133" t="s">
        <v>169</v>
      </c>
    </row>
    <row r="40" spans="1:2" x14ac:dyDescent="0.25">
      <c r="A40" s="132">
        <v>34</v>
      </c>
      <c r="B40" s="133" t="s">
        <v>170</v>
      </c>
    </row>
    <row r="41" spans="1:2" x14ac:dyDescent="0.25">
      <c r="A41" s="132">
        <v>35</v>
      </c>
      <c r="B41" s="133" t="s">
        <v>171</v>
      </c>
    </row>
    <row r="42" spans="1:2" x14ac:dyDescent="0.25">
      <c r="A42" s="132">
        <v>36</v>
      </c>
      <c r="B42" s="133" t="s">
        <v>172</v>
      </c>
    </row>
    <row r="43" spans="1:2" x14ac:dyDescent="0.25">
      <c r="A43" s="132">
        <v>37</v>
      </c>
      <c r="B43" s="133" t="s">
        <v>173</v>
      </c>
    </row>
    <row r="44" spans="1:2" x14ac:dyDescent="0.25">
      <c r="A44" s="132">
        <v>38</v>
      </c>
      <c r="B44" s="133" t="s">
        <v>174</v>
      </c>
    </row>
    <row r="45" spans="1:2" x14ac:dyDescent="0.25">
      <c r="A45" s="132">
        <v>39</v>
      </c>
      <c r="B45" s="133" t="s">
        <v>175</v>
      </c>
    </row>
    <row r="46" spans="1:2" x14ac:dyDescent="0.25">
      <c r="A46" s="132">
        <v>40</v>
      </c>
      <c r="B46" s="133" t="s">
        <v>176</v>
      </c>
    </row>
    <row r="47" spans="1:2" x14ac:dyDescent="0.25">
      <c r="A47" s="132">
        <v>41</v>
      </c>
      <c r="B47" s="133" t="s">
        <v>177</v>
      </c>
    </row>
    <row r="48" spans="1:2" x14ac:dyDescent="0.25">
      <c r="A48" s="132">
        <v>42</v>
      </c>
      <c r="B48" s="133" t="s">
        <v>178</v>
      </c>
    </row>
    <row r="49" spans="1:2" x14ac:dyDescent="0.25">
      <c r="A49" s="132">
        <v>43</v>
      </c>
      <c r="B49" s="133" t="s">
        <v>179</v>
      </c>
    </row>
    <row r="50" spans="1:2" x14ac:dyDescent="0.25">
      <c r="A50" s="132">
        <v>44</v>
      </c>
      <c r="B50" s="133" t="s">
        <v>180</v>
      </c>
    </row>
    <row r="51" spans="1:2" x14ac:dyDescent="0.25">
      <c r="A51" s="132">
        <v>45</v>
      </c>
      <c r="B51" s="133" t="s">
        <v>181</v>
      </c>
    </row>
    <row r="52" spans="1:2" x14ac:dyDescent="0.25">
      <c r="A52" s="132">
        <v>46</v>
      </c>
      <c r="B52" s="133" t="s">
        <v>182</v>
      </c>
    </row>
    <row r="53" spans="1:2" x14ac:dyDescent="0.25">
      <c r="A53" s="132">
        <v>47</v>
      </c>
      <c r="B53" s="133" t="s">
        <v>183</v>
      </c>
    </row>
    <row r="54" spans="1:2" x14ac:dyDescent="0.25">
      <c r="A54" s="132">
        <v>48</v>
      </c>
      <c r="B54" s="133" t="s">
        <v>184</v>
      </c>
    </row>
    <row r="55" spans="1:2" x14ac:dyDescent="0.25">
      <c r="A55" s="132">
        <v>49</v>
      </c>
      <c r="B55" s="133" t="s">
        <v>185</v>
      </c>
    </row>
    <row r="56" spans="1:2" x14ac:dyDescent="0.25">
      <c r="A56" s="132">
        <v>50</v>
      </c>
      <c r="B56" s="133" t="s">
        <v>186</v>
      </c>
    </row>
    <row r="57" spans="1:2" x14ac:dyDescent="0.25">
      <c r="A57" s="132">
        <v>51</v>
      </c>
      <c r="B57" s="133" t="s">
        <v>187</v>
      </c>
    </row>
    <row r="58" spans="1:2" x14ac:dyDescent="0.25">
      <c r="A58" s="132">
        <v>52</v>
      </c>
      <c r="B58" s="133" t="s">
        <v>188</v>
      </c>
    </row>
    <row r="59" spans="1:2" x14ac:dyDescent="0.25">
      <c r="A59" s="132">
        <v>53</v>
      </c>
      <c r="B59" s="133" t="s">
        <v>189</v>
      </c>
    </row>
    <row r="60" spans="1:2" x14ac:dyDescent="0.25">
      <c r="A60" s="132">
        <v>54</v>
      </c>
      <c r="B60" s="133" t="s">
        <v>190</v>
      </c>
    </row>
    <row r="61" spans="1:2" x14ac:dyDescent="0.25">
      <c r="A61" s="132">
        <v>55</v>
      </c>
      <c r="B61" s="133" t="s">
        <v>191</v>
      </c>
    </row>
    <row r="62" spans="1:2" x14ac:dyDescent="0.25">
      <c r="A62" s="132">
        <v>56</v>
      </c>
      <c r="B62" s="133" t="s">
        <v>192</v>
      </c>
    </row>
    <row r="63" spans="1:2" x14ac:dyDescent="0.25">
      <c r="A63" s="132">
        <v>57</v>
      </c>
      <c r="B63" s="133" t="s">
        <v>193</v>
      </c>
    </row>
    <row r="64" spans="1:2" x14ac:dyDescent="0.25">
      <c r="A64" s="132">
        <v>58</v>
      </c>
      <c r="B64" s="133" t="s">
        <v>194</v>
      </c>
    </row>
    <row r="65" spans="1:2" x14ac:dyDescent="0.25">
      <c r="A65" s="132">
        <v>59</v>
      </c>
      <c r="B65" s="133" t="s">
        <v>195</v>
      </c>
    </row>
    <row r="66" spans="1:2" x14ac:dyDescent="0.25">
      <c r="A66" s="132">
        <v>60</v>
      </c>
      <c r="B66" s="133" t="s">
        <v>196</v>
      </c>
    </row>
    <row r="67" spans="1:2" x14ac:dyDescent="0.25">
      <c r="A67" s="132">
        <v>61</v>
      </c>
      <c r="B67" s="133" t="s">
        <v>197</v>
      </c>
    </row>
    <row r="68" spans="1:2" x14ac:dyDescent="0.25">
      <c r="A68" s="132">
        <v>62</v>
      </c>
      <c r="B68" s="133" t="s">
        <v>198</v>
      </c>
    </row>
    <row r="69" spans="1:2" x14ac:dyDescent="0.25">
      <c r="A69" s="132">
        <v>63</v>
      </c>
      <c r="B69" s="133" t="s">
        <v>199</v>
      </c>
    </row>
    <row r="70" spans="1:2" x14ac:dyDescent="0.25">
      <c r="A70" s="132">
        <v>64</v>
      </c>
      <c r="B70" s="133" t="s">
        <v>200</v>
      </c>
    </row>
    <row r="71" spans="1:2" x14ac:dyDescent="0.25">
      <c r="A71" s="132">
        <v>65</v>
      </c>
      <c r="B71" s="133" t="s">
        <v>201</v>
      </c>
    </row>
    <row r="72" spans="1:2" x14ac:dyDescent="0.25">
      <c r="A72" s="132">
        <v>66</v>
      </c>
      <c r="B72" s="133" t="s">
        <v>202</v>
      </c>
    </row>
    <row r="73" spans="1:2" x14ac:dyDescent="0.25">
      <c r="A73" s="132">
        <v>67</v>
      </c>
      <c r="B73" s="133" t="s">
        <v>203</v>
      </c>
    </row>
    <row r="74" spans="1:2" x14ac:dyDescent="0.25">
      <c r="A74" s="132">
        <v>68</v>
      </c>
      <c r="B74" s="133" t="s">
        <v>204</v>
      </c>
    </row>
    <row r="75" spans="1:2" x14ac:dyDescent="0.25">
      <c r="A75" s="132">
        <v>69</v>
      </c>
      <c r="B75" s="133" t="s">
        <v>205</v>
      </c>
    </row>
    <row r="76" spans="1:2" x14ac:dyDescent="0.25">
      <c r="A76" s="132">
        <v>70</v>
      </c>
      <c r="B76" s="133" t="s">
        <v>206</v>
      </c>
    </row>
    <row r="77" spans="1:2" x14ac:dyDescent="0.25">
      <c r="A77" s="132">
        <v>71</v>
      </c>
      <c r="B77" s="133" t="s">
        <v>207</v>
      </c>
    </row>
    <row r="78" spans="1:2" x14ac:dyDescent="0.25">
      <c r="A78" s="132">
        <v>72</v>
      </c>
      <c r="B78" s="133" t="s">
        <v>208</v>
      </c>
    </row>
    <row r="79" spans="1:2" x14ac:dyDescent="0.25">
      <c r="A79" s="132">
        <v>73</v>
      </c>
      <c r="B79" s="133" t="s">
        <v>209</v>
      </c>
    </row>
    <row r="80" spans="1:2" x14ac:dyDescent="0.25">
      <c r="A80" s="132">
        <v>74</v>
      </c>
      <c r="B80" s="133" t="s">
        <v>210</v>
      </c>
    </row>
    <row r="81" spans="1:2" x14ac:dyDescent="0.25">
      <c r="A81" s="132">
        <v>75</v>
      </c>
      <c r="B81" s="133" t="s">
        <v>211</v>
      </c>
    </row>
    <row r="82" spans="1:2" x14ac:dyDescent="0.25">
      <c r="A82" s="132">
        <v>76</v>
      </c>
      <c r="B82" s="133" t="s">
        <v>212</v>
      </c>
    </row>
    <row r="83" spans="1:2" x14ac:dyDescent="0.25">
      <c r="A83" s="132">
        <v>77</v>
      </c>
      <c r="B83" s="133" t="s">
        <v>213</v>
      </c>
    </row>
    <row r="84" spans="1:2" x14ac:dyDescent="0.25">
      <c r="A84" s="132">
        <v>78</v>
      </c>
      <c r="B84" s="133" t="s">
        <v>214</v>
      </c>
    </row>
    <row r="85" spans="1:2" x14ac:dyDescent="0.25">
      <c r="A85" s="132">
        <v>79</v>
      </c>
      <c r="B85" s="133" t="s">
        <v>215</v>
      </c>
    </row>
    <row r="86" spans="1:2" x14ac:dyDescent="0.25">
      <c r="A86" s="132">
        <v>80</v>
      </c>
      <c r="B86" s="133" t="s">
        <v>216</v>
      </c>
    </row>
    <row r="87" spans="1:2" x14ac:dyDescent="0.25">
      <c r="A87" s="132">
        <v>81</v>
      </c>
      <c r="B87" s="133" t="s">
        <v>217</v>
      </c>
    </row>
    <row r="88" spans="1:2" x14ac:dyDescent="0.25">
      <c r="A88" s="132">
        <v>82</v>
      </c>
      <c r="B88" s="133" t="s">
        <v>218</v>
      </c>
    </row>
    <row r="89" spans="1:2" x14ac:dyDescent="0.25">
      <c r="A89" s="132">
        <v>83</v>
      </c>
      <c r="B89" s="133" t="s">
        <v>219</v>
      </c>
    </row>
    <row r="90" spans="1:2" x14ac:dyDescent="0.25">
      <c r="A90" s="132">
        <v>84</v>
      </c>
      <c r="B90" s="133" t="s">
        <v>220</v>
      </c>
    </row>
    <row r="91" spans="1:2" x14ac:dyDescent="0.25">
      <c r="A91" s="132">
        <v>85</v>
      </c>
      <c r="B91" s="133" t="s">
        <v>221</v>
      </c>
    </row>
    <row r="92" spans="1:2" x14ac:dyDescent="0.25">
      <c r="A92" s="132">
        <v>86</v>
      </c>
      <c r="B92" s="133" t="s">
        <v>222</v>
      </c>
    </row>
    <row r="93" spans="1:2" x14ac:dyDescent="0.25">
      <c r="A93" s="132">
        <v>87</v>
      </c>
      <c r="B93" s="133" t="s">
        <v>223</v>
      </c>
    </row>
    <row r="94" spans="1:2" x14ac:dyDescent="0.25">
      <c r="A94" s="132">
        <v>88</v>
      </c>
      <c r="B94" s="133" t="s">
        <v>224</v>
      </c>
    </row>
    <row r="95" spans="1:2" x14ac:dyDescent="0.25">
      <c r="A95" s="132">
        <v>89</v>
      </c>
      <c r="B95" s="133" t="s">
        <v>225</v>
      </c>
    </row>
    <row r="96" spans="1:2" x14ac:dyDescent="0.25">
      <c r="A96" s="132">
        <v>90</v>
      </c>
      <c r="B96" s="133" t="s">
        <v>226</v>
      </c>
    </row>
    <row r="97" spans="1:2" x14ac:dyDescent="0.25">
      <c r="A97" s="132">
        <v>91</v>
      </c>
      <c r="B97" s="133" t="s">
        <v>227</v>
      </c>
    </row>
    <row r="98" spans="1:2" x14ac:dyDescent="0.25">
      <c r="A98" s="132">
        <v>92</v>
      </c>
      <c r="B98" s="133" t="s">
        <v>228</v>
      </c>
    </row>
    <row r="99" spans="1:2" x14ac:dyDescent="0.25">
      <c r="A99" s="132">
        <v>93</v>
      </c>
      <c r="B99" s="133" t="s">
        <v>229</v>
      </c>
    </row>
    <row r="100" spans="1:2" x14ac:dyDescent="0.25">
      <c r="A100" s="132">
        <v>94</v>
      </c>
      <c r="B100" s="133" t="s">
        <v>230</v>
      </c>
    </row>
    <row r="101" spans="1:2" x14ac:dyDescent="0.25">
      <c r="A101" s="132">
        <v>95</v>
      </c>
      <c r="B101" s="133" t="s">
        <v>231</v>
      </c>
    </row>
    <row r="102" spans="1:2" x14ac:dyDescent="0.25">
      <c r="A102" s="132">
        <v>96</v>
      </c>
      <c r="B102" s="133" t="s">
        <v>232</v>
      </c>
    </row>
    <row r="103" spans="1:2" x14ac:dyDescent="0.25">
      <c r="A103" s="132">
        <v>97</v>
      </c>
      <c r="B103" s="133" t="s">
        <v>233</v>
      </c>
    </row>
    <row r="104" spans="1:2" x14ac:dyDescent="0.25">
      <c r="A104" s="132">
        <v>98</v>
      </c>
      <c r="B104" s="133" t="s">
        <v>234</v>
      </c>
    </row>
    <row r="105" spans="1:2" x14ac:dyDescent="0.25">
      <c r="A105" s="132">
        <v>99</v>
      </c>
      <c r="B105" s="133" t="s">
        <v>235</v>
      </c>
    </row>
    <row r="106" spans="1:2" x14ac:dyDescent="0.25">
      <c r="A106" s="132">
        <v>100</v>
      </c>
      <c r="B106" s="133" t="s">
        <v>236</v>
      </c>
    </row>
    <row r="107" spans="1:2" x14ac:dyDescent="0.25">
      <c r="A107" s="132">
        <v>101</v>
      </c>
      <c r="B107" s="133" t="s">
        <v>237</v>
      </c>
    </row>
    <row r="108" spans="1:2" x14ac:dyDescent="0.25">
      <c r="A108" s="132">
        <v>102</v>
      </c>
      <c r="B108" s="133" t="s">
        <v>177</v>
      </c>
    </row>
    <row r="109" spans="1:2" x14ac:dyDescent="0.25">
      <c r="A109" s="132">
        <v>103</v>
      </c>
      <c r="B109" s="133" t="s">
        <v>238</v>
      </c>
    </row>
    <row r="110" spans="1:2" x14ac:dyDescent="0.25">
      <c r="A110" s="132">
        <v>104</v>
      </c>
      <c r="B110" s="133" t="s">
        <v>239</v>
      </c>
    </row>
    <row r="111" spans="1:2" x14ac:dyDescent="0.25">
      <c r="A111" s="132">
        <v>105</v>
      </c>
      <c r="B111" s="133" t="s">
        <v>240</v>
      </c>
    </row>
    <row r="112" spans="1:2" x14ac:dyDescent="0.25">
      <c r="A112" s="132">
        <v>106</v>
      </c>
      <c r="B112" s="133" t="s">
        <v>241</v>
      </c>
    </row>
    <row r="113" spans="1:2" x14ac:dyDescent="0.25">
      <c r="A113" s="132">
        <v>107</v>
      </c>
      <c r="B113" s="133" t="s">
        <v>182</v>
      </c>
    </row>
    <row r="114" spans="1:2" x14ac:dyDescent="0.25">
      <c r="A114" s="132">
        <v>108</v>
      </c>
      <c r="B114" s="133" t="s">
        <v>183</v>
      </c>
    </row>
    <row r="115" spans="1:2" x14ac:dyDescent="0.25">
      <c r="A115" s="132">
        <v>109</v>
      </c>
      <c r="B115" s="133" t="s">
        <v>185</v>
      </c>
    </row>
    <row r="116" spans="1:2" x14ac:dyDescent="0.25">
      <c r="A116" s="132">
        <v>110</v>
      </c>
      <c r="B116" s="133" t="s">
        <v>186</v>
      </c>
    </row>
    <row r="117" spans="1:2" x14ac:dyDescent="0.25">
      <c r="A117" s="132">
        <v>111</v>
      </c>
      <c r="B117" s="133" t="s">
        <v>187</v>
      </c>
    </row>
    <row r="118" spans="1:2" x14ac:dyDescent="0.25">
      <c r="A118" s="132">
        <v>112</v>
      </c>
      <c r="B118" s="133" t="s">
        <v>189</v>
      </c>
    </row>
    <row r="119" spans="1:2" x14ac:dyDescent="0.25">
      <c r="A119" s="132">
        <v>113</v>
      </c>
      <c r="B119" s="133" t="s">
        <v>190</v>
      </c>
    </row>
    <row r="120" spans="1:2" x14ac:dyDescent="0.25">
      <c r="A120" s="132">
        <v>114</v>
      </c>
      <c r="B120" s="133" t="s">
        <v>192</v>
      </c>
    </row>
    <row r="121" spans="1:2" x14ac:dyDescent="0.25">
      <c r="A121" s="132">
        <v>115</v>
      </c>
      <c r="B121" s="133" t="s">
        <v>177</v>
      </c>
    </row>
    <row r="122" spans="1:2" x14ac:dyDescent="0.25">
      <c r="A122" s="132">
        <v>116</v>
      </c>
      <c r="B122" s="133" t="s">
        <v>242</v>
      </c>
    </row>
    <row r="123" spans="1:2" x14ac:dyDescent="0.25">
      <c r="A123" s="132">
        <v>117</v>
      </c>
      <c r="B123" s="133" t="s">
        <v>243</v>
      </c>
    </row>
    <row r="124" spans="1:2" x14ac:dyDescent="0.25">
      <c r="A124" s="132">
        <v>118</v>
      </c>
      <c r="B124" s="133" t="s">
        <v>244</v>
      </c>
    </row>
    <row r="125" spans="1:2" x14ac:dyDescent="0.25">
      <c r="A125" s="132">
        <v>119</v>
      </c>
      <c r="B125" s="133" t="s">
        <v>245</v>
      </c>
    </row>
    <row r="126" spans="1:2" x14ac:dyDescent="0.25">
      <c r="A126" s="132">
        <v>120</v>
      </c>
      <c r="B126" s="133" t="s">
        <v>182</v>
      </c>
    </row>
    <row r="127" spans="1:2" x14ac:dyDescent="0.25">
      <c r="A127" s="132">
        <v>121</v>
      </c>
      <c r="B127" s="133" t="s">
        <v>183</v>
      </c>
    </row>
    <row r="128" spans="1:2" x14ac:dyDescent="0.25">
      <c r="A128" s="132">
        <v>122</v>
      </c>
      <c r="B128" s="133" t="s">
        <v>185</v>
      </c>
    </row>
    <row r="129" spans="1:2" x14ac:dyDescent="0.25">
      <c r="A129" s="132">
        <v>123</v>
      </c>
      <c r="B129" s="133" t="s">
        <v>186</v>
      </c>
    </row>
    <row r="130" spans="1:2" x14ac:dyDescent="0.25">
      <c r="A130" s="132">
        <v>124</v>
      </c>
      <c r="B130" s="133" t="s">
        <v>187</v>
      </c>
    </row>
    <row r="131" spans="1:2" x14ac:dyDescent="0.25">
      <c r="A131" s="132">
        <v>125</v>
      </c>
      <c r="B131" s="133" t="s">
        <v>189</v>
      </c>
    </row>
    <row r="132" spans="1:2" x14ac:dyDescent="0.25">
      <c r="A132" s="132">
        <v>126</v>
      </c>
      <c r="B132" s="133" t="s">
        <v>190</v>
      </c>
    </row>
    <row r="133" spans="1:2" x14ac:dyDescent="0.25">
      <c r="A133" s="132">
        <v>127</v>
      </c>
      <c r="B133" s="133" t="s">
        <v>192</v>
      </c>
    </row>
    <row r="134" spans="1:2" x14ac:dyDescent="0.25">
      <c r="A134" s="132">
        <v>128</v>
      </c>
      <c r="B134" s="133" t="s">
        <v>177</v>
      </c>
    </row>
    <row r="135" spans="1:2" x14ac:dyDescent="0.25">
      <c r="A135" s="132">
        <v>129</v>
      </c>
      <c r="B135" s="133" t="s">
        <v>246</v>
      </c>
    </row>
    <row r="136" spans="1:2" x14ac:dyDescent="0.25">
      <c r="A136" s="132">
        <v>130</v>
      </c>
      <c r="B136" s="133" t="s">
        <v>247</v>
      </c>
    </row>
    <row r="137" spans="1:2" x14ac:dyDescent="0.25">
      <c r="A137" s="132">
        <v>131</v>
      </c>
      <c r="B137" s="133" t="s">
        <v>248</v>
      </c>
    </row>
    <row r="138" spans="1:2" x14ac:dyDescent="0.25">
      <c r="A138" s="132">
        <v>132</v>
      </c>
      <c r="B138" s="133" t="s">
        <v>249</v>
      </c>
    </row>
    <row r="139" spans="1:2" x14ac:dyDescent="0.25">
      <c r="A139" s="132">
        <v>133</v>
      </c>
      <c r="B139" s="133" t="s">
        <v>182</v>
      </c>
    </row>
    <row r="140" spans="1:2" x14ac:dyDescent="0.25">
      <c r="A140" s="132">
        <v>134</v>
      </c>
      <c r="B140" s="133" t="s">
        <v>183</v>
      </c>
    </row>
    <row r="141" spans="1:2" x14ac:dyDescent="0.25">
      <c r="A141" s="132">
        <v>135</v>
      </c>
      <c r="B141" s="133" t="s">
        <v>185</v>
      </c>
    </row>
    <row r="142" spans="1:2" x14ac:dyDescent="0.25">
      <c r="A142" s="132">
        <v>136</v>
      </c>
      <c r="B142" s="133" t="s">
        <v>186</v>
      </c>
    </row>
    <row r="143" spans="1:2" x14ac:dyDescent="0.25">
      <c r="A143" s="132">
        <v>137</v>
      </c>
      <c r="B143" s="133" t="s">
        <v>187</v>
      </c>
    </row>
    <row r="144" spans="1:2" x14ac:dyDescent="0.25">
      <c r="A144" s="132">
        <v>138</v>
      </c>
      <c r="B144" s="133" t="s">
        <v>189</v>
      </c>
    </row>
    <row r="145" spans="1:2" x14ac:dyDescent="0.25">
      <c r="A145" s="132">
        <v>139</v>
      </c>
      <c r="B145" s="133" t="s">
        <v>190</v>
      </c>
    </row>
    <row r="146" spans="1:2" x14ac:dyDescent="0.25">
      <c r="A146" s="132">
        <v>140</v>
      </c>
      <c r="B146" s="133" t="s">
        <v>192</v>
      </c>
    </row>
    <row r="147" spans="1:2" x14ac:dyDescent="0.25">
      <c r="A147" s="132">
        <v>141</v>
      </c>
      <c r="B147" s="133" t="s">
        <v>177</v>
      </c>
    </row>
    <row r="148" spans="1:2" x14ac:dyDescent="0.25">
      <c r="A148" s="132">
        <v>142</v>
      </c>
      <c r="B148" s="133" t="s">
        <v>250</v>
      </c>
    </row>
    <row r="149" spans="1:2" x14ac:dyDescent="0.25">
      <c r="A149" s="132">
        <v>143</v>
      </c>
      <c r="B149" s="133" t="s">
        <v>251</v>
      </c>
    </row>
    <row r="150" spans="1:2" x14ac:dyDescent="0.25">
      <c r="A150" s="132">
        <v>144</v>
      </c>
      <c r="B150" s="133" t="s">
        <v>252</v>
      </c>
    </row>
    <row r="151" spans="1:2" x14ac:dyDescent="0.25">
      <c r="A151" s="132">
        <v>145</v>
      </c>
      <c r="B151" s="133" t="s">
        <v>253</v>
      </c>
    </row>
    <row r="152" spans="1:2" x14ac:dyDescent="0.25">
      <c r="A152" s="132">
        <v>146</v>
      </c>
      <c r="B152" s="133" t="s">
        <v>182</v>
      </c>
    </row>
    <row r="153" spans="1:2" x14ac:dyDescent="0.25">
      <c r="A153" s="132">
        <v>147</v>
      </c>
      <c r="B153" s="133" t="s">
        <v>183</v>
      </c>
    </row>
    <row r="154" spans="1:2" x14ac:dyDescent="0.25">
      <c r="A154" s="132">
        <v>148</v>
      </c>
      <c r="B154" s="133" t="s">
        <v>185</v>
      </c>
    </row>
    <row r="155" spans="1:2" x14ac:dyDescent="0.25">
      <c r="A155" s="132">
        <v>149</v>
      </c>
      <c r="B155" s="133" t="s">
        <v>186</v>
      </c>
    </row>
    <row r="156" spans="1:2" x14ac:dyDescent="0.25">
      <c r="A156" s="132">
        <v>150</v>
      </c>
      <c r="B156" s="133" t="s">
        <v>187</v>
      </c>
    </row>
    <row r="157" spans="1:2" x14ac:dyDescent="0.25">
      <c r="A157" s="132">
        <v>151</v>
      </c>
      <c r="B157" s="133" t="s">
        <v>189</v>
      </c>
    </row>
    <row r="158" spans="1:2" x14ac:dyDescent="0.25">
      <c r="A158" s="132">
        <v>152</v>
      </c>
      <c r="B158" s="133" t="s">
        <v>190</v>
      </c>
    </row>
    <row r="159" spans="1:2" x14ac:dyDescent="0.25">
      <c r="A159" s="132">
        <v>153</v>
      </c>
      <c r="B159" s="133" t="s">
        <v>192</v>
      </c>
    </row>
    <row r="160" spans="1:2" x14ac:dyDescent="0.25">
      <c r="A160" s="132">
        <v>154</v>
      </c>
      <c r="B160" s="133" t="s">
        <v>254</v>
      </c>
    </row>
    <row r="161" spans="1:2" x14ac:dyDescent="0.25">
      <c r="A161" s="132">
        <v>155</v>
      </c>
      <c r="B161" s="135" t="s">
        <v>255</v>
      </c>
    </row>
  </sheetData>
  <pageMargins left="0.70866141732283472" right="0.70866141732283472" top="0.74803149606299213" bottom="0.74803149606299213" header="0.31496062992125984" footer="0.31496062992125984"/>
  <pageSetup paperSize="9"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K53"/>
  <sheetViews>
    <sheetView topLeftCell="A29" workbookViewId="0">
      <selection activeCell="G36" sqref="G36"/>
    </sheetView>
  </sheetViews>
  <sheetFormatPr defaultColWidth="9.140625" defaultRowHeight="12.75" x14ac:dyDescent="0.2"/>
  <cols>
    <col min="1" max="1" width="5" style="8" customWidth="1"/>
    <col min="2" max="2" width="18.7109375" style="9" customWidth="1"/>
    <col min="3" max="3" width="50.140625" style="9" customWidth="1"/>
    <col min="4" max="4" width="20.5703125" style="27" customWidth="1"/>
    <col min="5" max="5" width="15.28515625" style="27" customWidth="1"/>
    <col min="6" max="6" width="17.5703125" style="27" customWidth="1"/>
    <col min="7" max="7" width="16.85546875" style="27" customWidth="1"/>
    <col min="8" max="8" width="16.42578125" style="27" customWidth="1"/>
    <col min="9" max="9" width="9.140625" style="32"/>
    <col min="10" max="10" width="20.28515625" style="32" customWidth="1"/>
    <col min="11" max="11" width="15.85546875" style="32" bestFit="1" customWidth="1"/>
    <col min="12" max="16384" width="9.140625" style="32"/>
  </cols>
  <sheetData>
    <row r="1" spans="1:8" s="38" customFormat="1" ht="19.149999999999999" customHeight="1" x14ac:dyDescent="0.2">
      <c r="A1" s="54" t="s">
        <v>26</v>
      </c>
      <c r="B1" s="36"/>
      <c r="C1" s="241" t="s">
        <v>32</v>
      </c>
      <c r="D1" s="241"/>
      <c r="E1" s="241"/>
      <c r="F1" s="241"/>
      <c r="G1" s="241"/>
      <c r="H1" s="37"/>
    </row>
    <row r="2" spans="1:8" ht="21" customHeight="1" x14ac:dyDescent="0.2">
      <c r="A2" s="39" t="s">
        <v>27</v>
      </c>
      <c r="C2" s="39"/>
    </row>
    <row r="3" spans="1:8" ht="17.25" customHeight="1" x14ac:dyDescent="0.25">
      <c r="A3" s="242" t="s">
        <v>42</v>
      </c>
      <c r="B3" s="242"/>
      <c r="C3" s="242"/>
      <c r="E3" s="243"/>
      <c r="F3" s="243"/>
      <c r="G3" s="243"/>
      <c r="H3" s="243"/>
    </row>
    <row r="4" spans="1:8" s="42" customFormat="1" ht="22.15" customHeight="1" x14ac:dyDescent="0.25">
      <c r="A4" s="244" t="s">
        <v>28</v>
      </c>
      <c r="B4" s="244"/>
      <c r="C4" s="244"/>
      <c r="D4" s="40">
        <f>H43</f>
        <v>101778.44</v>
      </c>
      <c r="E4" s="41" t="s">
        <v>31</v>
      </c>
      <c r="F4" s="2"/>
      <c r="G4" s="2"/>
      <c r="H4" s="2"/>
    </row>
    <row r="5" spans="1:8" ht="9.75" customHeight="1" x14ac:dyDescent="0.2">
      <c r="A5" s="245"/>
      <c r="B5" s="245"/>
      <c r="C5" s="245"/>
      <c r="D5" s="245"/>
      <c r="E5" s="246"/>
      <c r="F5" s="246"/>
      <c r="G5" s="246"/>
      <c r="H5" s="246"/>
    </row>
    <row r="6" spans="1:8" ht="18" customHeight="1" x14ac:dyDescent="0.2">
      <c r="A6" s="247" t="s">
        <v>29</v>
      </c>
      <c r="B6" s="247"/>
      <c r="C6" s="247"/>
      <c r="D6" s="247"/>
      <c r="E6" s="248"/>
      <c r="F6" s="248"/>
      <c r="G6" s="248"/>
      <c r="H6" s="248"/>
    </row>
    <row r="7" spans="1:8" ht="15" x14ac:dyDescent="0.2">
      <c r="A7" s="3" t="s">
        <v>43</v>
      </c>
      <c r="B7" s="4"/>
      <c r="C7" s="5"/>
      <c r="D7" s="4"/>
      <c r="E7" s="53"/>
      <c r="F7" s="53"/>
      <c r="G7" s="53"/>
      <c r="H7" s="53"/>
    </row>
    <row r="8" spans="1:8" ht="9.6" customHeight="1" x14ac:dyDescent="0.2">
      <c r="A8" s="249"/>
      <c r="B8" s="249"/>
      <c r="C8" s="249"/>
      <c r="D8" s="6"/>
      <c r="E8" s="250"/>
      <c r="F8" s="250"/>
      <c r="G8" s="7"/>
      <c r="H8" s="7"/>
    </row>
    <row r="9" spans="1:8" ht="27" customHeight="1" x14ac:dyDescent="0.2">
      <c r="A9" s="251" t="s">
        <v>5</v>
      </c>
      <c r="B9" s="251"/>
      <c r="C9" s="251"/>
      <c r="D9" s="251"/>
      <c r="E9" s="251"/>
      <c r="F9" s="251"/>
      <c r="G9" s="251"/>
      <c r="H9" s="251"/>
    </row>
    <row r="10" spans="1:8" s="38" customFormat="1" ht="31.5" customHeight="1" x14ac:dyDescent="0.2">
      <c r="A10" s="240" t="s">
        <v>335</v>
      </c>
      <c r="B10" s="240"/>
      <c r="C10" s="240"/>
      <c r="D10" s="240"/>
      <c r="E10" s="240"/>
      <c r="F10" s="240"/>
      <c r="G10" s="240"/>
      <c r="H10" s="240"/>
    </row>
    <row r="11" spans="1:8" ht="18" customHeight="1" x14ac:dyDescent="0.2">
      <c r="C11" s="231" t="s">
        <v>0</v>
      </c>
      <c r="D11" s="231"/>
      <c r="E11" s="231"/>
      <c r="F11" s="10"/>
      <c r="G11" s="10"/>
      <c r="H11" s="10"/>
    </row>
    <row r="12" spans="1:8" ht="21" customHeight="1" x14ac:dyDescent="0.2">
      <c r="A12" s="232" t="s">
        <v>336</v>
      </c>
      <c r="B12" s="232"/>
      <c r="C12" s="232"/>
      <c r="D12" s="232"/>
      <c r="E12" s="232"/>
      <c r="F12" s="232"/>
      <c r="G12" s="232"/>
      <c r="H12" s="232"/>
    </row>
    <row r="13" spans="1:8" x14ac:dyDescent="0.2">
      <c r="B13" s="9" t="s">
        <v>332</v>
      </c>
      <c r="D13" s="11"/>
      <c r="E13" s="10"/>
      <c r="F13" s="233" t="s">
        <v>109</v>
      </c>
      <c r="G13" s="233"/>
      <c r="H13" s="10">
        <f>1.0510035647*1.04900176223018*1.04700027303725*1.04700027303725</f>
        <v>1.2085760860683099</v>
      </c>
    </row>
    <row r="14" spans="1:8" ht="14.25" customHeight="1" x14ac:dyDescent="0.2">
      <c r="A14" s="228" t="s">
        <v>1</v>
      </c>
      <c r="B14" s="234" t="s">
        <v>6</v>
      </c>
      <c r="C14" s="234" t="s">
        <v>7</v>
      </c>
      <c r="D14" s="237" t="s">
        <v>44</v>
      </c>
      <c r="E14" s="238"/>
      <c r="F14" s="238"/>
      <c r="G14" s="239"/>
      <c r="H14" s="228" t="s">
        <v>9</v>
      </c>
    </row>
    <row r="15" spans="1:8" ht="12.75" customHeight="1" x14ac:dyDescent="0.2">
      <c r="A15" s="229"/>
      <c r="B15" s="235"/>
      <c r="C15" s="235"/>
      <c r="D15" s="228" t="s">
        <v>8</v>
      </c>
      <c r="E15" s="228" t="s">
        <v>2</v>
      </c>
      <c r="F15" s="228" t="s">
        <v>3</v>
      </c>
      <c r="G15" s="228" t="s">
        <v>4</v>
      </c>
      <c r="H15" s="229"/>
    </row>
    <row r="16" spans="1:8" x14ac:dyDescent="0.2">
      <c r="A16" s="229"/>
      <c r="B16" s="235"/>
      <c r="C16" s="235"/>
      <c r="D16" s="229"/>
      <c r="E16" s="229"/>
      <c r="F16" s="229"/>
      <c r="G16" s="229"/>
      <c r="H16" s="229"/>
    </row>
    <row r="17" spans="1:8" x14ac:dyDescent="0.2">
      <c r="A17" s="230"/>
      <c r="B17" s="236"/>
      <c r="C17" s="236"/>
      <c r="D17" s="230"/>
      <c r="E17" s="230"/>
      <c r="F17" s="230"/>
      <c r="G17" s="230"/>
      <c r="H17" s="230"/>
    </row>
    <row r="18" spans="1:8" x14ac:dyDescent="0.2">
      <c r="A18" s="12">
        <v>1</v>
      </c>
      <c r="B18" s="13">
        <v>2</v>
      </c>
      <c r="C18" s="13">
        <v>3</v>
      </c>
      <c r="D18" s="12">
        <v>4</v>
      </c>
      <c r="E18" s="12">
        <v>5</v>
      </c>
      <c r="F18" s="12">
        <v>6</v>
      </c>
      <c r="G18" s="12">
        <v>7</v>
      </c>
      <c r="H18" s="12">
        <v>8</v>
      </c>
    </row>
    <row r="19" spans="1:8" ht="12.75" customHeight="1" x14ac:dyDescent="0.2">
      <c r="A19" s="221" t="s">
        <v>10</v>
      </c>
      <c r="B19" s="222"/>
      <c r="C19" s="222"/>
      <c r="D19" s="222"/>
      <c r="E19" s="222"/>
      <c r="F19" s="222"/>
      <c r="G19" s="222"/>
      <c r="H19" s="223"/>
    </row>
    <row r="20" spans="1:8" ht="28.15" customHeight="1" x14ac:dyDescent="0.2">
      <c r="A20" s="16">
        <v>1</v>
      </c>
      <c r="B20" s="17" t="s">
        <v>107</v>
      </c>
      <c r="C20" s="17" t="s">
        <v>105</v>
      </c>
      <c r="D20" s="102">
        <f>'ОСР 02-01 25'!D16*'2025 г. '!H13</f>
        <v>0</v>
      </c>
      <c r="E20" s="101">
        <f>('ОСР 02-01 25'!E16)*H13</f>
        <v>18717</v>
      </c>
      <c r="F20" s="101">
        <f>'ОСР 02-01 25'!F16*H13</f>
        <v>53177.35</v>
      </c>
      <c r="G20" s="102"/>
      <c r="H20" s="101">
        <f>SUM(D20:G20)</f>
        <v>71894.350000000006</v>
      </c>
    </row>
    <row r="21" spans="1:8" ht="18" customHeight="1" x14ac:dyDescent="0.2">
      <c r="A21" s="14"/>
      <c r="B21" s="224" t="s">
        <v>11</v>
      </c>
      <c r="C21" s="225"/>
      <c r="D21" s="100">
        <f>SUM(D20:D20)</f>
        <v>0</v>
      </c>
      <c r="E21" s="100">
        <f>SUM(E20:E20)</f>
        <v>18717</v>
      </c>
      <c r="F21" s="100">
        <f>SUM(F20:F20)</f>
        <v>53177.35</v>
      </c>
      <c r="G21" s="100"/>
      <c r="H21" s="100">
        <f>SUM(H20:H20)</f>
        <v>71894.350000000006</v>
      </c>
    </row>
    <row r="22" spans="1:8" ht="12.75" customHeight="1" x14ac:dyDescent="0.2">
      <c r="A22" s="221" t="s">
        <v>12</v>
      </c>
      <c r="B22" s="222"/>
      <c r="C22" s="222"/>
      <c r="D22" s="222"/>
      <c r="E22" s="222"/>
      <c r="F22" s="222"/>
      <c r="G22" s="222"/>
      <c r="H22" s="223"/>
    </row>
    <row r="23" spans="1:8" ht="12.75" customHeight="1" x14ac:dyDescent="0.2">
      <c r="A23" s="14"/>
      <c r="B23" s="224" t="s">
        <v>13</v>
      </c>
      <c r="C23" s="225"/>
      <c r="D23" s="34">
        <f>D21</f>
        <v>0</v>
      </c>
      <c r="E23" s="34">
        <f>E21</f>
        <v>18717</v>
      </c>
      <c r="F23" s="34">
        <f>F21</f>
        <v>53177.35</v>
      </c>
      <c r="G23" s="34"/>
      <c r="H23" s="34">
        <f>H21</f>
        <v>71894.350000000006</v>
      </c>
    </row>
    <row r="24" spans="1:8" ht="12.75" customHeight="1" x14ac:dyDescent="0.2">
      <c r="A24" s="221" t="s">
        <v>14</v>
      </c>
      <c r="B24" s="222"/>
      <c r="C24" s="222"/>
      <c r="D24" s="222"/>
      <c r="E24" s="222"/>
      <c r="F24" s="222"/>
      <c r="G24" s="222"/>
      <c r="H24" s="223"/>
    </row>
    <row r="25" spans="1:8" ht="19.5" hidden="1" customHeight="1" x14ac:dyDescent="0.2">
      <c r="A25" s="16">
        <v>19</v>
      </c>
      <c r="B25" s="17" t="s">
        <v>15</v>
      </c>
      <c r="C25" s="17" t="s">
        <v>16</v>
      </c>
      <c r="D25" s="18"/>
      <c r="E25" s="19"/>
      <c r="F25" s="20"/>
      <c r="G25" s="20"/>
      <c r="H25" s="21">
        <f t="shared" ref="H25" si="0">SUM(E25:G25)</f>
        <v>0</v>
      </c>
    </row>
    <row r="26" spans="1:8" ht="12.75" customHeight="1" x14ac:dyDescent="0.2">
      <c r="A26" s="14"/>
      <c r="B26" s="224" t="s">
        <v>17</v>
      </c>
      <c r="C26" s="225"/>
      <c r="D26" s="20"/>
      <c r="E26" s="22"/>
      <c r="F26" s="23"/>
      <c r="G26" s="23"/>
      <c r="H26" s="22"/>
    </row>
    <row r="27" spans="1:8" ht="12.75" customHeight="1" x14ac:dyDescent="0.2">
      <c r="A27" s="14"/>
      <c r="B27" s="224" t="s">
        <v>18</v>
      </c>
      <c r="C27" s="225"/>
      <c r="D27" s="34">
        <f>D23+D26</f>
        <v>0</v>
      </c>
      <c r="E27" s="34">
        <f t="shared" ref="E27:H27" si="1">E23+E26</f>
        <v>18717</v>
      </c>
      <c r="F27" s="34">
        <f t="shared" si="1"/>
        <v>53177.35</v>
      </c>
      <c r="G27" s="34"/>
      <c r="H27" s="34">
        <f t="shared" si="1"/>
        <v>71894.350000000006</v>
      </c>
    </row>
    <row r="28" spans="1:8" ht="15" customHeight="1" x14ac:dyDescent="0.2">
      <c r="A28" s="221" t="s">
        <v>19</v>
      </c>
      <c r="B28" s="222"/>
      <c r="C28" s="222"/>
      <c r="D28" s="222"/>
      <c r="E28" s="222"/>
      <c r="F28" s="222"/>
      <c r="G28" s="222"/>
      <c r="H28" s="223"/>
    </row>
    <row r="29" spans="1:8" ht="15.95" customHeight="1" x14ac:dyDescent="0.2">
      <c r="A29" s="16">
        <v>2</v>
      </c>
      <c r="B29" s="17" t="s">
        <v>108</v>
      </c>
      <c r="C29" s="17" t="s">
        <v>106</v>
      </c>
      <c r="D29" s="20"/>
      <c r="E29" s="20"/>
      <c r="F29" s="20"/>
      <c r="G29" s="19">
        <f>'ОСР 09-01 25'!H16*H13</f>
        <v>3277.37</v>
      </c>
      <c r="H29" s="19">
        <f>SUM(D29:G29)</f>
        <v>3277.37</v>
      </c>
    </row>
    <row r="30" spans="1:8" ht="12.75" customHeight="1" x14ac:dyDescent="0.2">
      <c r="A30" s="14"/>
      <c r="B30" s="224" t="s">
        <v>20</v>
      </c>
      <c r="C30" s="225"/>
      <c r="D30" s="24"/>
      <c r="E30" s="24"/>
      <c r="F30" s="24"/>
      <c r="G30" s="22">
        <f>SUM(G29:G29)</f>
        <v>3277.37</v>
      </c>
      <c r="H30" s="22">
        <f>SUM(H29:H29)</f>
        <v>3277.37</v>
      </c>
    </row>
    <row r="31" spans="1:8" ht="12.75" customHeight="1" x14ac:dyDescent="0.2">
      <c r="A31" s="14"/>
      <c r="B31" s="224" t="s">
        <v>21</v>
      </c>
      <c r="C31" s="225"/>
      <c r="D31" s="34">
        <f>D27+D30</f>
        <v>0</v>
      </c>
      <c r="E31" s="34">
        <f>E27+E30</f>
        <v>18717</v>
      </c>
      <c r="F31" s="34">
        <f>F27+F30</f>
        <v>53177.35</v>
      </c>
      <c r="G31" s="34">
        <f>G27+G30</f>
        <v>3277.37</v>
      </c>
      <c r="H31" s="34">
        <f>H27+H30</f>
        <v>75171.72</v>
      </c>
    </row>
    <row r="32" spans="1:8" ht="12.75" customHeight="1" x14ac:dyDescent="0.2">
      <c r="A32" s="221" t="s">
        <v>22</v>
      </c>
      <c r="B32" s="222"/>
      <c r="C32" s="222"/>
      <c r="D32" s="222"/>
      <c r="E32" s="222"/>
      <c r="F32" s="222"/>
      <c r="G32" s="222"/>
      <c r="H32" s="223"/>
    </row>
    <row r="33" spans="1:11" ht="76.5" x14ac:dyDescent="0.2">
      <c r="A33" s="16">
        <v>3</v>
      </c>
      <c r="B33" s="17" t="s">
        <v>321</v>
      </c>
      <c r="C33" s="17" t="s">
        <v>322</v>
      </c>
      <c r="D33" s="20"/>
      <c r="E33" s="25"/>
      <c r="F33" s="25"/>
      <c r="G33" s="31">
        <f>(H31+G37)*2.14%</f>
        <v>1759.43</v>
      </c>
      <c r="H33" s="31">
        <f t="shared" ref="H33" si="2">SUM(D33:G33)</f>
        <v>1759.43</v>
      </c>
    </row>
    <row r="34" spans="1:11" ht="27" customHeight="1" x14ac:dyDescent="0.2">
      <c r="A34" s="14"/>
      <c r="B34" s="224" t="s">
        <v>23</v>
      </c>
      <c r="C34" s="225"/>
      <c r="D34" s="25"/>
      <c r="E34" s="26"/>
      <c r="F34" s="26"/>
      <c r="G34" s="26">
        <f>SUM(G33:G33)</f>
        <v>1759.43</v>
      </c>
      <c r="H34" s="26">
        <f>SUM(H33:H33)</f>
        <v>1759.43</v>
      </c>
    </row>
    <row r="35" spans="1:11" ht="56.45" customHeight="1" x14ac:dyDescent="0.2">
      <c r="A35" s="221" t="s">
        <v>36</v>
      </c>
      <c r="B35" s="222"/>
      <c r="C35" s="222"/>
      <c r="D35" s="222"/>
      <c r="E35" s="222"/>
      <c r="F35" s="222"/>
      <c r="G35" s="222"/>
      <c r="H35" s="223"/>
    </row>
    <row r="36" spans="1:11" ht="15.95" customHeight="1" x14ac:dyDescent="0.2">
      <c r="A36" s="16">
        <v>4</v>
      </c>
      <c r="B36" s="17" t="s">
        <v>35</v>
      </c>
      <c r="C36" s="17" t="s">
        <v>34</v>
      </c>
      <c r="D36" s="43"/>
      <c r="E36" s="43"/>
      <c r="F36" s="43"/>
      <c r="G36" s="35">
        <f>H31*0.09371177</f>
        <v>7044.47</v>
      </c>
      <c r="H36" s="35">
        <f t="shared" ref="H36" si="3">SUM(D36:G36)</f>
        <v>7044.47</v>
      </c>
      <c r="I36" s="44"/>
    </row>
    <row r="37" spans="1:11" ht="117" customHeight="1" x14ac:dyDescent="0.2">
      <c r="A37" s="14"/>
      <c r="B37" s="224" t="s">
        <v>37</v>
      </c>
      <c r="C37" s="225"/>
      <c r="D37" s="15"/>
      <c r="E37" s="15"/>
      <c r="F37" s="15"/>
      <c r="G37" s="34">
        <f>G36</f>
        <v>7044.47</v>
      </c>
      <c r="H37" s="34">
        <f>H36</f>
        <v>7044.47</v>
      </c>
    </row>
    <row r="38" spans="1:11" ht="12.75" customHeight="1" x14ac:dyDescent="0.2">
      <c r="A38" s="14"/>
      <c r="B38" s="224" t="s">
        <v>24</v>
      </c>
      <c r="C38" s="225"/>
      <c r="D38" s="26">
        <f>D37+D34+D31</f>
        <v>0</v>
      </c>
      <c r="E38" s="26">
        <f t="shared" ref="E38:F38" si="4">E37+E34+E31</f>
        <v>18717</v>
      </c>
      <c r="F38" s="26">
        <f t="shared" si="4"/>
        <v>53177.35</v>
      </c>
      <c r="G38" s="34">
        <f>G37+G34+G31</f>
        <v>12081.27</v>
      </c>
      <c r="H38" s="34">
        <f>H37+H34+H31</f>
        <v>83975.62</v>
      </c>
      <c r="J38" s="75"/>
      <c r="K38" s="75"/>
    </row>
    <row r="39" spans="1:11" ht="12.75" customHeight="1" x14ac:dyDescent="0.2">
      <c r="A39" s="221" t="s">
        <v>40</v>
      </c>
      <c r="B39" s="222"/>
      <c r="C39" s="223"/>
      <c r="D39" s="26">
        <f>D38</f>
        <v>0</v>
      </c>
      <c r="E39" s="26">
        <f t="shared" ref="E39:F39" si="5">E38</f>
        <v>18717</v>
      </c>
      <c r="F39" s="26">
        <f t="shared" si="5"/>
        <v>53177.35</v>
      </c>
      <c r="G39" s="34">
        <f>G38</f>
        <v>12081.27</v>
      </c>
      <c r="H39" s="34">
        <f>H38</f>
        <v>83975.62</v>
      </c>
    </row>
    <row r="40" spans="1:11" x14ac:dyDescent="0.2">
      <c r="A40" s="16">
        <v>5</v>
      </c>
      <c r="B40" s="45"/>
      <c r="C40" s="17" t="s">
        <v>38</v>
      </c>
      <c r="D40" s="31">
        <f>D39*1%</f>
        <v>0</v>
      </c>
      <c r="E40" s="31">
        <f t="shared" ref="E40:F40" si="6">E39*1%</f>
        <v>187.17</v>
      </c>
      <c r="F40" s="31">
        <f t="shared" si="6"/>
        <v>531.77</v>
      </c>
      <c r="G40" s="35">
        <f>G39*1%</f>
        <v>120.81</v>
      </c>
      <c r="H40" s="35">
        <f>SUM(D40:G40)</f>
        <v>839.75</v>
      </c>
    </row>
    <row r="41" spans="1:11" s="38" customFormat="1" ht="16.5" customHeight="1" x14ac:dyDescent="0.2">
      <c r="A41" s="46"/>
      <c r="B41" s="224" t="s">
        <v>39</v>
      </c>
      <c r="C41" s="225"/>
      <c r="D41" s="26">
        <f>D39+D40</f>
        <v>0</v>
      </c>
      <c r="E41" s="26">
        <f t="shared" ref="E41:F41" si="7">E39+E40</f>
        <v>18904.169999999998</v>
      </c>
      <c r="F41" s="26">
        <f t="shared" si="7"/>
        <v>53709.120000000003</v>
      </c>
      <c r="G41" s="34">
        <f>G39+G40</f>
        <v>12202.08</v>
      </c>
      <c r="H41" s="34">
        <f>H39+H40</f>
        <v>84815.37</v>
      </c>
    </row>
    <row r="42" spans="1:11" ht="18" customHeight="1" x14ac:dyDescent="0.2">
      <c r="A42" s="16">
        <v>6</v>
      </c>
      <c r="B42" s="17"/>
      <c r="C42" s="17" t="s">
        <v>25</v>
      </c>
      <c r="D42" s="26">
        <f>D41*0.2</f>
        <v>0</v>
      </c>
      <c r="E42" s="26">
        <f>E41*0.2</f>
        <v>3780.83</v>
      </c>
      <c r="F42" s="26">
        <f>F41*0.2</f>
        <v>10741.82</v>
      </c>
      <c r="G42" s="34">
        <f>G41*0.2</f>
        <v>2440.42</v>
      </c>
      <c r="H42" s="34">
        <f>H41*0.2</f>
        <v>16963.07</v>
      </c>
    </row>
    <row r="43" spans="1:11" s="47" customFormat="1" ht="18" customHeight="1" x14ac:dyDescent="0.2">
      <c r="A43" s="52"/>
      <c r="B43" s="226" t="s">
        <v>30</v>
      </c>
      <c r="C43" s="227"/>
      <c r="D43" s="26">
        <f>D41+D42</f>
        <v>0</v>
      </c>
      <c r="E43" s="26">
        <f>E41+E42</f>
        <v>22685</v>
      </c>
      <c r="F43" s="26">
        <f>F41+F42</f>
        <v>64450.94</v>
      </c>
      <c r="G43" s="34">
        <f>G41+G42</f>
        <v>14642.5</v>
      </c>
      <c r="H43" s="34">
        <f>H41+H42</f>
        <v>101778.44</v>
      </c>
      <c r="J43" s="212"/>
      <c r="K43" s="150"/>
    </row>
    <row r="45" spans="1:11" s="49" customFormat="1" ht="21" customHeight="1" x14ac:dyDescent="0.2">
      <c r="A45" s="220"/>
      <c r="B45" s="220"/>
      <c r="C45" s="220"/>
      <c r="D45" s="48"/>
      <c r="E45" s="48"/>
      <c r="F45" s="48"/>
      <c r="G45" s="48"/>
      <c r="H45" s="48"/>
    </row>
    <row r="46" spans="1:11" s="49" customFormat="1" ht="14.25" customHeight="1" x14ac:dyDescent="0.2">
      <c r="A46" s="218"/>
      <c r="B46" s="218"/>
      <c r="C46" s="218"/>
      <c r="D46" s="48"/>
      <c r="E46" s="48"/>
      <c r="F46" s="48"/>
      <c r="G46" s="219"/>
      <c r="H46" s="219"/>
    </row>
    <row r="47" spans="1:11" s="50" customFormat="1" ht="12.75" customHeight="1" x14ac:dyDescent="0.2">
      <c r="A47" s="217"/>
      <c r="B47" s="217"/>
      <c r="C47" s="217"/>
      <c r="D47" s="217"/>
      <c r="E47" s="217"/>
      <c r="F47" s="217"/>
      <c r="G47" s="217"/>
      <c r="H47" s="217"/>
    </row>
    <row r="48" spans="1:11" s="49" customFormat="1" ht="21" customHeight="1" x14ac:dyDescent="0.2">
      <c r="A48" s="220"/>
      <c r="B48" s="220"/>
      <c r="C48" s="220"/>
      <c r="D48" s="48"/>
      <c r="E48" s="48"/>
      <c r="F48" s="48"/>
      <c r="G48" s="48"/>
      <c r="H48" s="48"/>
    </row>
    <row r="49" spans="1:8" s="49" customFormat="1" ht="37.5" customHeight="1" x14ac:dyDescent="0.2">
      <c r="A49" s="219"/>
      <c r="B49" s="219"/>
      <c r="C49" s="219"/>
      <c r="D49" s="48"/>
      <c r="E49" s="48"/>
      <c r="F49" s="48"/>
      <c r="G49" s="219"/>
      <c r="H49" s="219"/>
    </row>
    <row r="50" spans="1:8" s="50" customFormat="1" ht="15.6" customHeight="1" x14ac:dyDescent="0.2">
      <c r="A50" s="217"/>
      <c r="B50" s="217"/>
      <c r="C50" s="217"/>
      <c r="D50" s="217"/>
      <c r="E50" s="217"/>
      <c r="F50" s="217"/>
      <c r="G50" s="217"/>
      <c r="H50" s="217"/>
    </row>
    <row r="51" spans="1:8" x14ac:dyDescent="0.2">
      <c r="C51" s="39"/>
    </row>
    <row r="53" spans="1:8" x14ac:dyDescent="0.2">
      <c r="G53" s="51"/>
      <c r="H53" s="51"/>
    </row>
  </sheetData>
  <mergeCells count="50">
    <mergeCell ref="A10:H10"/>
    <mergeCell ref="C1:G1"/>
    <mergeCell ref="A3:C3"/>
    <mergeCell ref="E3:H3"/>
    <mergeCell ref="A4:C4"/>
    <mergeCell ref="A5:D5"/>
    <mergeCell ref="E5:H5"/>
    <mergeCell ref="A6:D6"/>
    <mergeCell ref="E6:H6"/>
    <mergeCell ref="A8:C8"/>
    <mergeCell ref="E8:F8"/>
    <mergeCell ref="A9:H9"/>
    <mergeCell ref="C11:E11"/>
    <mergeCell ref="A12:H12"/>
    <mergeCell ref="F13:G13"/>
    <mergeCell ref="A14:A17"/>
    <mergeCell ref="B14:B17"/>
    <mergeCell ref="C14:C17"/>
    <mergeCell ref="D14:G14"/>
    <mergeCell ref="H14:H17"/>
    <mergeCell ref="B27:C27"/>
    <mergeCell ref="D15:D17"/>
    <mergeCell ref="E15:E17"/>
    <mergeCell ref="F15:F17"/>
    <mergeCell ref="G15:G17"/>
    <mergeCell ref="A19:H19"/>
    <mergeCell ref="B21:C21"/>
    <mergeCell ref="A22:H22"/>
    <mergeCell ref="B23:C23"/>
    <mergeCell ref="A24:H24"/>
    <mergeCell ref="B26:C26"/>
    <mergeCell ref="A45:C45"/>
    <mergeCell ref="A28:H28"/>
    <mergeCell ref="B30:C30"/>
    <mergeCell ref="B31:C31"/>
    <mergeCell ref="A32:H32"/>
    <mergeCell ref="B34:C34"/>
    <mergeCell ref="A35:H35"/>
    <mergeCell ref="B37:C37"/>
    <mergeCell ref="B38:C38"/>
    <mergeCell ref="A39:C39"/>
    <mergeCell ref="B41:C41"/>
    <mergeCell ref="B43:C43"/>
    <mergeCell ref="A50:H50"/>
    <mergeCell ref="A46:C46"/>
    <mergeCell ref="G46:H46"/>
    <mergeCell ref="A47:H47"/>
    <mergeCell ref="A48:C48"/>
    <mergeCell ref="A49:C49"/>
    <mergeCell ref="G49:H49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K30"/>
  <sheetViews>
    <sheetView workbookViewId="0">
      <selection activeCell="C15" sqref="C15:F15"/>
    </sheetView>
  </sheetViews>
  <sheetFormatPr defaultRowHeight="15.75" x14ac:dyDescent="0.25"/>
  <cols>
    <col min="1" max="1" width="18.42578125" style="57" customWidth="1"/>
    <col min="2" max="2" width="28.5703125" style="57" bestFit="1" customWidth="1"/>
    <col min="3" max="3" width="68.5703125" style="57" bestFit="1" customWidth="1"/>
    <col min="4" max="4" width="22.140625" style="57" customWidth="1"/>
    <col min="5" max="7" width="17.140625" style="57" bestFit="1" customWidth="1"/>
    <col min="8" max="8" width="24" style="57" customWidth="1"/>
    <col min="9" max="9" width="9.140625" style="57"/>
    <col min="10" max="10" width="17.140625" style="57" customWidth="1"/>
    <col min="11" max="11" width="14.85546875" style="57" customWidth="1"/>
    <col min="12" max="16384" width="9.140625" style="57"/>
  </cols>
  <sheetData>
    <row r="1" spans="1:11" x14ac:dyDescent="0.25">
      <c r="A1" s="55" t="s">
        <v>88</v>
      </c>
      <c r="B1" s="56"/>
      <c r="C1" s="55"/>
      <c r="D1" s="55"/>
      <c r="E1" s="55"/>
      <c r="F1" s="55"/>
      <c r="G1" s="55"/>
      <c r="H1" s="55"/>
    </row>
    <row r="2" spans="1:11" x14ac:dyDescent="0.25">
      <c r="A2" s="56" t="s">
        <v>48</v>
      </c>
      <c r="B2" s="58"/>
    </row>
    <row r="3" spans="1:11" x14ac:dyDescent="0.25">
      <c r="A3" s="59"/>
      <c r="B3" s="58"/>
      <c r="C3" s="252"/>
      <c r="D3" s="252"/>
      <c r="E3" s="252"/>
      <c r="F3" s="252"/>
      <c r="G3" s="252"/>
      <c r="H3" s="252"/>
    </row>
    <row r="4" spans="1:11" x14ac:dyDescent="0.25">
      <c r="A4" s="56" t="s">
        <v>48</v>
      </c>
      <c r="B4" s="60"/>
      <c r="C4" s="61"/>
    </row>
    <row r="5" spans="1:11" ht="38.25" customHeight="1" x14ac:dyDescent="0.25">
      <c r="A5" s="56" t="s">
        <v>48</v>
      </c>
      <c r="B5" s="60" t="s">
        <v>67</v>
      </c>
      <c r="C5" s="240" t="s">
        <v>335</v>
      </c>
      <c r="D5" s="240"/>
      <c r="E5" s="240"/>
      <c r="F5" s="240"/>
      <c r="G5" s="240"/>
      <c r="H5" s="240"/>
      <c r="I5" s="74"/>
    </row>
    <row r="6" spans="1:11" x14ac:dyDescent="0.25">
      <c r="A6" s="56"/>
      <c r="B6" s="56"/>
    </row>
    <row r="7" spans="1:11" x14ac:dyDescent="0.25">
      <c r="A7" s="55"/>
      <c r="B7" s="58"/>
      <c r="C7" s="55" t="s">
        <v>68</v>
      </c>
      <c r="D7" s="55"/>
      <c r="E7" s="55"/>
      <c r="F7" s="55"/>
      <c r="G7" s="55"/>
      <c r="H7" s="55"/>
    </row>
    <row r="8" spans="1:11" x14ac:dyDescent="0.25">
      <c r="A8" s="56" t="s">
        <v>48</v>
      </c>
      <c r="B8" s="60"/>
    </row>
    <row r="9" spans="1:11" x14ac:dyDescent="0.25">
      <c r="A9" s="59"/>
      <c r="B9" s="60" t="s">
        <v>69</v>
      </c>
      <c r="C9" s="253" t="s">
        <v>70</v>
      </c>
      <c r="D9" s="253"/>
      <c r="E9" s="253"/>
      <c r="F9" s="253"/>
      <c r="G9" s="253"/>
      <c r="H9" s="253"/>
    </row>
    <row r="10" spans="1:11" x14ac:dyDescent="0.25">
      <c r="A10" s="56" t="s">
        <v>48</v>
      </c>
    </row>
    <row r="11" spans="1:11" x14ac:dyDescent="0.25">
      <c r="A11" s="60" t="s">
        <v>320</v>
      </c>
      <c r="B11" s="60"/>
      <c r="I11" s="57" t="s">
        <v>52</v>
      </c>
    </row>
    <row r="12" spans="1:11" x14ac:dyDescent="0.25">
      <c r="A12" s="254" t="s">
        <v>51</v>
      </c>
      <c r="B12" s="255" t="s">
        <v>45</v>
      </c>
      <c r="C12" s="256" t="s">
        <v>71</v>
      </c>
      <c r="D12" s="257" t="s">
        <v>44</v>
      </c>
      <c r="E12" s="257" t="s">
        <v>48</v>
      </c>
      <c r="F12" s="257" t="s">
        <v>48</v>
      </c>
      <c r="G12" s="257" t="s">
        <v>48</v>
      </c>
      <c r="H12" s="257" t="s">
        <v>48</v>
      </c>
    </row>
    <row r="13" spans="1:11" ht="31.5" x14ac:dyDescent="0.25">
      <c r="A13" s="254" t="s">
        <v>48</v>
      </c>
      <c r="B13" s="255"/>
      <c r="C13" s="256" t="s">
        <v>48</v>
      </c>
      <c r="D13" s="62" t="s">
        <v>72</v>
      </c>
      <c r="E13" s="62" t="s">
        <v>2</v>
      </c>
      <c r="F13" s="62" t="s">
        <v>49</v>
      </c>
      <c r="G13" s="62" t="s">
        <v>50</v>
      </c>
      <c r="H13" s="62" t="s">
        <v>53</v>
      </c>
    </row>
    <row r="14" spans="1:11" x14ac:dyDescent="0.25">
      <c r="A14" s="63">
        <v>1</v>
      </c>
      <c r="B14" s="64">
        <v>2</v>
      </c>
      <c r="C14" s="65">
        <v>3</v>
      </c>
      <c r="D14" s="62">
        <v>4</v>
      </c>
      <c r="E14" s="62">
        <v>5</v>
      </c>
      <c r="F14" s="62">
        <v>6</v>
      </c>
      <c r="G14" s="62">
        <v>7</v>
      </c>
      <c r="H14" s="62">
        <v>8</v>
      </c>
    </row>
    <row r="15" spans="1:11" ht="25.5" x14ac:dyDescent="0.25">
      <c r="A15" s="66">
        <v>1</v>
      </c>
      <c r="B15" s="149" t="s">
        <v>33</v>
      </c>
      <c r="C15" s="151" t="s">
        <v>337</v>
      </c>
      <c r="D15" s="67">
        <v>0</v>
      </c>
      <c r="E15" s="67">
        <f>'02-01-01'!G50*I15</f>
        <v>15486.82</v>
      </c>
      <c r="F15" s="67">
        <f>'02-01-01'!G54*I15</f>
        <v>44000</v>
      </c>
      <c r="G15" s="67"/>
      <c r="H15" s="67">
        <f>D15+E15+F15+G15</f>
        <v>59486.82</v>
      </c>
      <c r="I15" s="162">
        <v>2</v>
      </c>
      <c r="K15" s="70"/>
    </row>
    <row r="16" spans="1:11" x14ac:dyDescent="0.25">
      <c r="A16" s="62"/>
      <c r="B16" s="30"/>
      <c r="C16" s="68" t="s">
        <v>73</v>
      </c>
      <c r="D16" s="67">
        <f>SUM(D15:D15)</f>
        <v>0</v>
      </c>
      <c r="E16" s="67">
        <f>SUM(E15:E15)</f>
        <v>15486.82</v>
      </c>
      <c r="F16" s="67">
        <f>SUM(F15:F15)</f>
        <v>44000</v>
      </c>
      <c r="G16" s="67">
        <f>SUM(G15:G15)</f>
        <v>0</v>
      </c>
      <c r="H16" s="67">
        <f>SUM(H15:H15)</f>
        <v>59486.82</v>
      </c>
    </row>
    <row r="17" spans="1:8" ht="25.5" x14ac:dyDescent="0.25">
      <c r="A17" s="66">
        <v>2</v>
      </c>
      <c r="B17" s="30" t="s">
        <v>74</v>
      </c>
      <c r="C17" s="66" t="s">
        <v>75</v>
      </c>
      <c r="D17" s="67"/>
      <c r="E17" s="67"/>
      <c r="F17" s="67"/>
      <c r="G17" s="67"/>
      <c r="H17" s="67"/>
    </row>
    <row r="18" spans="1:8" ht="38.25" x14ac:dyDescent="0.25">
      <c r="A18" s="66">
        <v>3</v>
      </c>
      <c r="B18" s="30" t="s">
        <v>76</v>
      </c>
      <c r="C18" s="66" t="s">
        <v>77</v>
      </c>
      <c r="D18" s="67"/>
      <c r="E18" s="67"/>
      <c r="F18" s="67"/>
      <c r="G18" s="67"/>
      <c r="H18" s="67"/>
    </row>
    <row r="19" spans="1:8" x14ac:dyDescent="0.25">
      <c r="A19" s="62"/>
      <c r="B19" s="68"/>
      <c r="C19" s="68" t="s">
        <v>73</v>
      </c>
      <c r="D19" s="67">
        <f>D18+D17</f>
        <v>0</v>
      </c>
      <c r="E19" s="67">
        <f t="shared" ref="E19:F19" si="0">E18+E17</f>
        <v>0</v>
      </c>
      <c r="F19" s="67">
        <f t="shared" si="0"/>
        <v>0</v>
      </c>
      <c r="G19" s="67"/>
      <c r="H19" s="67">
        <f t="shared" ref="H19:H20" si="1">G19+F19+E19+D19</f>
        <v>0</v>
      </c>
    </row>
    <row r="20" spans="1:8" x14ac:dyDescent="0.25">
      <c r="A20" s="62"/>
      <c r="B20" s="68"/>
      <c r="C20" s="68" t="s">
        <v>78</v>
      </c>
      <c r="D20" s="67">
        <f>D19+D16</f>
        <v>0</v>
      </c>
      <c r="E20" s="67">
        <f t="shared" ref="E20:G20" si="2">E19+E16</f>
        <v>15486.82</v>
      </c>
      <c r="F20" s="67">
        <f t="shared" si="2"/>
        <v>44000</v>
      </c>
      <c r="G20" s="67">
        <f t="shared" si="2"/>
        <v>0</v>
      </c>
      <c r="H20" s="67">
        <f t="shared" si="1"/>
        <v>59486.82</v>
      </c>
    </row>
    <row r="21" spans="1:8" x14ac:dyDescent="0.25">
      <c r="A21" s="62"/>
      <c r="B21" s="68"/>
      <c r="C21" s="66" t="s">
        <v>56</v>
      </c>
      <c r="D21" s="67"/>
      <c r="E21" s="67"/>
      <c r="F21" s="67"/>
      <c r="G21" s="67"/>
      <c r="H21" s="67"/>
    </row>
    <row r="22" spans="1:8" x14ac:dyDescent="0.25">
      <c r="A22" s="62"/>
      <c r="B22" s="68"/>
      <c r="C22" s="66" t="s">
        <v>58</v>
      </c>
      <c r="D22" s="67"/>
      <c r="E22" s="67"/>
      <c r="F22" s="67"/>
      <c r="G22" s="67"/>
      <c r="H22" s="67"/>
    </row>
    <row r="23" spans="1:8" x14ac:dyDescent="0.25">
      <c r="A23" s="62"/>
      <c r="B23" s="68"/>
      <c r="C23" s="66" t="s">
        <v>79</v>
      </c>
      <c r="D23" s="67"/>
      <c r="E23" s="67"/>
      <c r="F23" s="67"/>
      <c r="G23" s="67"/>
      <c r="H23" s="67"/>
    </row>
    <row r="24" spans="1:8" x14ac:dyDescent="0.25">
      <c r="A24" s="62"/>
      <c r="B24" s="68"/>
      <c r="C24" s="66" t="s">
        <v>80</v>
      </c>
      <c r="D24" s="67"/>
      <c r="E24" s="67"/>
      <c r="F24" s="67"/>
      <c r="G24" s="67"/>
      <c r="H24" s="67"/>
    </row>
    <row r="25" spans="1:8" x14ac:dyDescent="0.25">
      <c r="A25" s="62"/>
      <c r="B25" s="68"/>
      <c r="C25" s="66" t="s">
        <v>81</v>
      </c>
      <c r="D25" s="67"/>
      <c r="E25" s="67"/>
      <c r="F25" s="67"/>
      <c r="G25" s="67"/>
      <c r="H25" s="67"/>
    </row>
    <row r="26" spans="1:8" x14ac:dyDescent="0.25">
      <c r="A26" s="62"/>
      <c r="B26" s="71"/>
      <c r="C26" s="66" t="s">
        <v>82</v>
      </c>
      <c r="D26" s="67"/>
      <c r="E26" s="67"/>
      <c r="F26" s="67"/>
      <c r="G26" s="67"/>
      <c r="H26" s="67"/>
    </row>
    <row r="27" spans="1:8" x14ac:dyDescent="0.25">
      <c r="A27" s="63"/>
      <c r="B27" s="72"/>
      <c r="C27" s="73" t="s">
        <v>83</v>
      </c>
      <c r="D27" s="67"/>
      <c r="E27" s="67"/>
      <c r="F27" s="67"/>
      <c r="G27" s="67"/>
      <c r="H27" s="67"/>
    </row>
    <row r="28" spans="1:8" x14ac:dyDescent="0.25">
      <c r="B28" s="57" t="s">
        <v>84</v>
      </c>
      <c r="H28" s="69"/>
    </row>
    <row r="29" spans="1:8" x14ac:dyDescent="0.25">
      <c r="B29" s="57" t="s">
        <v>85</v>
      </c>
      <c r="H29" s="69"/>
    </row>
    <row r="30" spans="1:8" x14ac:dyDescent="0.25">
      <c r="H30" s="69"/>
    </row>
  </sheetData>
  <mergeCells count="7">
    <mergeCell ref="C3:H3"/>
    <mergeCell ref="C5:H5"/>
    <mergeCell ref="C9:H9"/>
    <mergeCell ref="A12:A13"/>
    <mergeCell ref="B12:B13"/>
    <mergeCell ref="C12:C13"/>
    <mergeCell ref="D12:H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I30"/>
  <sheetViews>
    <sheetView topLeftCell="B1" workbookViewId="0">
      <selection activeCell="C15" sqref="C15:G15"/>
    </sheetView>
  </sheetViews>
  <sheetFormatPr defaultRowHeight="15.75" x14ac:dyDescent="0.25"/>
  <cols>
    <col min="1" max="1" width="18.42578125" style="57" customWidth="1"/>
    <col min="2" max="2" width="28.5703125" style="57" bestFit="1" customWidth="1"/>
    <col min="3" max="3" width="68.5703125" style="57" bestFit="1" customWidth="1"/>
    <col min="4" max="4" width="22.140625" style="57" customWidth="1"/>
    <col min="5" max="7" width="17.140625" style="57" bestFit="1" customWidth="1"/>
    <col min="8" max="8" width="24" style="57" customWidth="1"/>
    <col min="9" max="9" width="23.85546875" style="57" customWidth="1"/>
    <col min="10" max="16384" width="9.140625" style="57"/>
  </cols>
  <sheetData>
    <row r="1" spans="1:9" x14ac:dyDescent="0.25">
      <c r="A1" s="55"/>
      <c r="B1" s="56"/>
      <c r="C1" s="55"/>
      <c r="D1" s="55"/>
      <c r="E1" s="55"/>
      <c r="F1" s="55"/>
      <c r="G1" s="55"/>
      <c r="H1" s="55"/>
    </row>
    <row r="2" spans="1:9" x14ac:dyDescent="0.25">
      <c r="A2" s="56" t="s">
        <v>48</v>
      </c>
      <c r="B2" s="58"/>
    </row>
    <row r="3" spans="1:9" x14ac:dyDescent="0.25">
      <c r="A3" s="59"/>
      <c r="B3" s="58"/>
      <c r="C3" s="252"/>
      <c r="D3" s="252"/>
      <c r="E3" s="252"/>
      <c r="F3" s="252"/>
      <c r="G3" s="252"/>
      <c r="H3" s="252"/>
    </row>
    <row r="4" spans="1:9" x14ac:dyDescent="0.25">
      <c r="A4" s="56" t="s">
        <v>48</v>
      </c>
      <c r="B4" s="60"/>
      <c r="C4" s="61"/>
    </row>
    <row r="5" spans="1:9" ht="53.25" customHeight="1" x14ac:dyDescent="0.25">
      <c r="A5" s="56" t="s">
        <v>48</v>
      </c>
      <c r="B5" s="60" t="s">
        <v>67</v>
      </c>
      <c r="C5" s="240" t="s">
        <v>335</v>
      </c>
      <c r="D5" s="240"/>
      <c r="E5" s="240"/>
      <c r="F5" s="240"/>
      <c r="G5" s="240"/>
      <c r="H5" s="240"/>
    </row>
    <row r="6" spans="1:9" x14ac:dyDescent="0.25">
      <c r="A6" s="56"/>
      <c r="B6" s="56"/>
    </row>
    <row r="7" spans="1:9" x14ac:dyDescent="0.25">
      <c r="A7" s="55"/>
      <c r="B7" s="58"/>
      <c r="C7" s="55" t="s">
        <v>86</v>
      </c>
      <c r="D7" s="55"/>
      <c r="E7" s="55"/>
      <c r="F7" s="55"/>
      <c r="G7" s="55"/>
      <c r="H7" s="55"/>
    </row>
    <row r="8" spans="1:9" x14ac:dyDescent="0.25">
      <c r="A8" s="56" t="s">
        <v>48</v>
      </c>
      <c r="B8" s="60"/>
    </row>
    <row r="9" spans="1:9" x14ac:dyDescent="0.25">
      <c r="A9" s="59"/>
      <c r="B9" s="60" t="s">
        <v>69</v>
      </c>
      <c r="C9" s="253" t="s">
        <v>87</v>
      </c>
      <c r="D9" s="253"/>
      <c r="E9" s="253"/>
      <c r="F9" s="253"/>
      <c r="G9" s="253"/>
      <c r="H9" s="253"/>
    </row>
    <row r="10" spans="1:9" x14ac:dyDescent="0.25">
      <c r="A10" s="56" t="s">
        <v>48</v>
      </c>
    </row>
    <row r="11" spans="1:9" x14ac:dyDescent="0.25">
      <c r="A11" s="60" t="s">
        <v>320</v>
      </c>
      <c r="B11" s="60"/>
      <c r="I11" s="57" t="s">
        <v>52</v>
      </c>
    </row>
    <row r="12" spans="1:9" x14ac:dyDescent="0.25">
      <c r="A12" s="254" t="s">
        <v>51</v>
      </c>
      <c r="B12" s="255" t="s">
        <v>45</v>
      </c>
      <c r="C12" s="256" t="s">
        <v>71</v>
      </c>
      <c r="D12" s="257" t="s">
        <v>44</v>
      </c>
      <c r="E12" s="257" t="s">
        <v>48</v>
      </c>
      <c r="F12" s="257" t="s">
        <v>48</v>
      </c>
      <c r="G12" s="257" t="s">
        <v>48</v>
      </c>
      <c r="H12" s="257" t="s">
        <v>48</v>
      </c>
      <c r="I12" s="32"/>
    </row>
    <row r="13" spans="1:9" ht="31.5" x14ac:dyDescent="0.25">
      <c r="A13" s="254" t="s">
        <v>48</v>
      </c>
      <c r="B13" s="255"/>
      <c r="C13" s="256" t="s">
        <v>48</v>
      </c>
      <c r="D13" s="62" t="s">
        <v>72</v>
      </c>
      <c r="E13" s="62" t="s">
        <v>2</v>
      </c>
      <c r="F13" s="62" t="s">
        <v>49</v>
      </c>
      <c r="G13" s="62" t="s">
        <v>50</v>
      </c>
      <c r="H13" s="62" t="s">
        <v>53</v>
      </c>
    </row>
    <row r="14" spans="1:9" x14ac:dyDescent="0.25">
      <c r="A14" s="63">
        <v>1</v>
      </c>
      <c r="B14" s="64">
        <v>2</v>
      </c>
      <c r="C14" s="65">
        <v>3</v>
      </c>
      <c r="D14" s="62">
        <v>4</v>
      </c>
      <c r="E14" s="62">
        <v>5</v>
      </c>
      <c r="F14" s="62">
        <v>6</v>
      </c>
      <c r="G14" s="62">
        <v>7</v>
      </c>
      <c r="H14" s="62">
        <v>8</v>
      </c>
    </row>
    <row r="15" spans="1:9" x14ac:dyDescent="0.25">
      <c r="A15" s="66">
        <v>1</v>
      </c>
      <c r="B15" s="148" t="s">
        <v>273</v>
      </c>
      <c r="C15" s="151" t="s">
        <v>375</v>
      </c>
      <c r="D15" s="67"/>
      <c r="E15" s="67"/>
      <c r="F15" s="67"/>
      <c r="G15" s="67">
        <f>'09-01-01'!G45*I15</f>
        <v>2711.76</v>
      </c>
      <c r="H15" s="67">
        <f>G15+F15+E15+D15</f>
        <v>2711.76</v>
      </c>
      <c r="I15" s="163">
        <v>2</v>
      </c>
    </row>
    <row r="16" spans="1:9" x14ac:dyDescent="0.25">
      <c r="A16" s="62"/>
      <c r="B16" s="30"/>
      <c r="C16" s="68" t="s">
        <v>73</v>
      </c>
      <c r="D16" s="67"/>
      <c r="E16" s="67"/>
      <c r="F16" s="67"/>
      <c r="G16" s="67">
        <f>SUM(G15:G15)</f>
        <v>2711.76</v>
      </c>
      <c r="H16" s="67">
        <f>SUM(H15:H15)</f>
        <v>2711.76</v>
      </c>
      <c r="I16" s="33"/>
    </row>
    <row r="17" spans="1:9" ht="25.5" x14ac:dyDescent="0.25">
      <c r="A17" s="66">
        <v>2</v>
      </c>
      <c r="B17" s="30" t="s">
        <v>74</v>
      </c>
      <c r="C17" s="66" t="s">
        <v>75</v>
      </c>
      <c r="D17" s="67"/>
      <c r="E17" s="67"/>
      <c r="F17" s="67"/>
      <c r="G17" s="67"/>
      <c r="H17" s="67"/>
      <c r="I17" s="33"/>
    </row>
    <row r="18" spans="1:9" ht="38.25" x14ac:dyDescent="0.25">
      <c r="A18" s="66">
        <v>3</v>
      </c>
      <c r="B18" s="30" t="s">
        <v>76</v>
      </c>
      <c r="C18" s="66" t="s">
        <v>77</v>
      </c>
      <c r="D18" s="67"/>
      <c r="E18" s="67"/>
      <c r="F18" s="67"/>
      <c r="G18" s="67"/>
      <c r="H18" s="67"/>
    </row>
    <row r="19" spans="1:9" x14ac:dyDescent="0.25">
      <c r="A19" s="62"/>
      <c r="B19" s="68"/>
      <c r="C19" s="68" t="s">
        <v>73</v>
      </c>
      <c r="D19" s="67"/>
      <c r="E19" s="67"/>
      <c r="F19" s="67"/>
      <c r="G19" s="67"/>
      <c r="H19" s="67"/>
    </row>
    <row r="20" spans="1:9" x14ac:dyDescent="0.25">
      <c r="A20" s="62"/>
      <c r="B20" s="68"/>
      <c r="C20" s="68" t="s">
        <v>78</v>
      </c>
      <c r="D20" s="67">
        <f>D19+D16</f>
        <v>0</v>
      </c>
      <c r="E20" s="67">
        <f t="shared" ref="E20:H20" si="0">E19+E16</f>
        <v>0</v>
      </c>
      <c r="F20" s="67">
        <f t="shared" si="0"/>
        <v>0</v>
      </c>
      <c r="G20" s="67">
        <f t="shared" si="0"/>
        <v>2711.76</v>
      </c>
      <c r="H20" s="67">
        <f t="shared" si="0"/>
        <v>2711.76</v>
      </c>
    </row>
    <row r="21" spans="1:9" x14ac:dyDescent="0.25">
      <c r="A21" s="62"/>
      <c r="B21" s="68"/>
      <c r="C21" s="66" t="s">
        <v>56</v>
      </c>
      <c r="D21" s="67"/>
      <c r="E21" s="67"/>
      <c r="F21" s="67"/>
      <c r="G21" s="67"/>
      <c r="H21" s="67"/>
      <c r="I21" s="70"/>
    </row>
    <row r="22" spans="1:9" x14ac:dyDescent="0.25">
      <c r="A22" s="62"/>
      <c r="B22" s="68"/>
      <c r="C22" s="66" t="s">
        <v>58</v>
      </c>
      <c r="D22" s="67"/>
      <c r="E22" s="67"/>
      <c r="F22" s="67"/>
      <c r="G22" s="67"/>
      <c r="H22" s="67"/>
    </row>
    <row r="23" spans="1:9" x14ac:dyDescent="0.25">
      <c r="A23" s="62"/>
      <c r="B23" s="68"/>
      <c r="C23" s="66" t="s">
        <v>79</v>
      </c>
      <c r="D23" s="67"/>
      <c r="E23" s="67"/>
      <c r="F23" s="67"/>
      <c r="G23" s="67"/>
      <c r="H23" s="67"/>
    </row>
    <row r="24" spans="1:9" x14ac:dyDescent="0.25">
      <c r="A24" s="62"/>
      <c r="B24" s="68"/>
      <c r="C24" s="66" t="s">
        <v>80</v>
      </c>
      <c r="D24" s="67"/>
      <c r="E24" s="67"/>
      <c r="F24" s="67"/>
      <c r="G24" s="67"/>
      <c r="H24" s="67"/>
    </row>
    <row r="25" spans="1:9" x14ac:dyDescent="0.25">
      <c r="A25" s="62"/>
      <c r="B25" s="68"/>
      <c r="C25" s="66" t="s">
        <v>81</v>
      </c>
      <c r="D25" s="67"/>
      <c r="E25" s="67"/>
      <c r="F25" s="67"/>
      <c r="G25" s="67"/>
      <c r="H25" s="67"/>
      <c r="I25" s="69"/>
    </row>
    <row r="26" spans="1:9" x14ac:dyDescent="0.25">
      <c r="A26" s="62"/>
      <c r="B26" s="71"/>
      <c r="C26" s="66" t="s">
        <v>82</v>
      </c>
      <c r="D26" s="67"/>
      <c r="E26" s="67"/>
      <c r="F26" s="67"/>
      <c r="G26" s="67"/>
      <c r="H26" s="67"/>
    </row>
    <row r="27" spans="1:9" x14ac:dyDescent="0.25">
      <c r="A27" s="63"/>
      <c r="B27" s="72"/>
      <c r="C27" s="73" t="s">
        <v>83</v>
      </c>
      <c r="D27" s="67"/>
      <c r="E27" s="67"/>
      <c r="F27" s="67"/>
      <c r="G27" s="67"/>
      <c r="H27" s="67"/>
    </row>
    <row r="28" spans="1:9" x14ac:dyDescent="0.25">
      <c r="B28" s="57" t="s">
        <v>84</v>
      </c>
      <c r="H28" s="69"/>
      <c r="I28" s="69"/>
    </row>
    <row r="29" spans="1:9" x14ac:dyDescent="0.25">
      <c r="B29" s="57" t="s">
        <v>85</v>
      </c>
      <c r="H29" s="69"/>
      <c r="I29" s="70"/>
    </row>
    <row r="30" spans="1:9" x14ac:dyDescent="0.25">
      <c r="H30" s="69"/>
    </row>
  </sheetData>
  <mergeCells count="7">
    <mergeCell ref="C3:H3"/>
    <mergeCell ref="C5:H5"/>
    <mergeCell ref="C9:H9"/>
    <mergeCell ref="A12:A13"/>
    <mergeCell ref="B12:B13"/>
    <mergeCell ref="C12:C13"/>
    <mergeCell ref="D12:H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:K53"/>
  <sheetViews>
    <sheetView topLeftCell="A19" workbookViewId="0">
      <selection activeCell="G36" sqref="G36"/>
    </sheetView>
  </sheetViews>
  <sheetFormatPr defaultColWidth="9.140625" defaultRowHeight="12.75" x14ac:dyDescent="0.2"/>
  <cols>
    <col min="1" max="1" width="5" style="8" customWidth="1"/>
    <col min="2" max="2" width="18.7109375" style="9" customWidth="1"/>
    <col min="3" max="3" width="50.140625" style="9" customWidth="1"/>
    <col min="4" max="4" width="20.5703125" style="27" customWidth="1"/>
    <col min="5" max="5" width="15.28515625" style="27" customWidth="1"/>
    <col min="6" max="6" width="17.5703125" style="27" customWidth="1"/>
    <col min="7" max="7" width="16.85546875" style="27" customWidth="1"/>
    <col min="8" max="8" width="16.42578125" style="27" customWidth="1"/>
    <col min="9" max="9" width="9.140625" style="96"/>
    <col min="10" max="10" width="20.28515625" style="96" customWidth="1"/>
    <col min="11" max="11" width="16.42578125" style="96" bestFit="1" customWidth="1"/>
    <col min="12" max="16384" width="9.140625" style="96"/>
  </cols>
  <sheetData>
    <row r="1" spans="1:8" s="38" customFormat="1" ht="19.149999999999999" customHeight="1" x14ac:dyDescent="0.2">
      <c r="A1" s="155" t="s">
        <v>26</v>
      </c>
      <c r="B1" s="36"/>
      <c r="C1" s="241" t="s">
        <v>32</v>
      </c>
      <c r="D1" s="241"/>
      <c r="E1" s="241"/>
      <c r="F1" s="241"/>
      <c r="G1" s="241"/>
      <c r="H1" s="37"/>
    </row>
    <row r="2" spans="1:8" ht="21" customHeight="1" x14ac:dyDescent="0.2">
      <c r="A2" s="39" t="s">
        <v>27</v>
      </c>
      <c r="C2" s="39"/>
    </row>
    <row r="3" spans="1:8" ht="17.25" customHeight="1" x14ac:dyDescent="0.25">
      <c r="A3" s="242" t="s">
        <v>42</v>
      </c>
      <c r="B3" s="242"/>
      <c r="C3" s="242"/>
      <c r="E3" s="243"/>
      <c r="F3" s="243"/>
      <c r="G3" s="243"/>
      <c r="H3" s="243"/>
    </row>
    <row r="4" spans="1:8" s="42" customFormat="1" ht="22.15" customHeight="1" x14ac:dyDescent="0.25">
      <c r="A4" s="244" t="s">
        <v>28</v>
      </c>
      <c r="B4" s="244"/>
      <c r="C4" s="244"/>
      <c r="D4" s="40">
        <f>H43</f>
        <v>106562.03</v>
      </c>
      <c r="E4" s="41" t="s">
        <v>31</v>
      </c>
      <c r="F4" s="2"/>
      <c r="G4" s="2"/>
      <c r="H4" s="2"/>
    </row>
    <row r="5" spans="1:8" ht="9.75" customHeight="1" x14ac:dyDescent="0.2">
      <c r="A5" s="245"/>
      <c r="B5" s="245"/>
      <c r="C5" s="245"/>
      <c r="D5" s="245"/>
      <c r="E5" s="246"/>
      <c r="F5" s="246"/>
      <c r="G5" s="246"/>
      <c r="H5" s="246"/>
    </row>
    <row r="6" spans="1:8" ht="18" customHeight="1" x14ac:dyDescent="0.2">
      <c r="A6" s="247" t="s">
        <v>29</v>
      </c>
      <c r="B6" s="247"/>
      <c r="C6" s="247"/>
      <c r="D6" s="247"/>
      <c r="E6" s="248"/>
      <c r="F6" s="248"/>
      <c r="G6" s="248"/>
      <c r="H6" s="248"/>
    </row>
    <row r="7" spans="1:8" ht="15" x14ac:dyDescent="0.2">
      <c r="A7" s="3" t="s">
        <v>43</v>
      </c>
      <c r="B7" s="4"/>
      <c r="C7" s="5"/>
      <c r="D7" s="4"/>
      <c r="E7" s="156"/>
      <c r="F7" s="156"/>
      <c r="G7" s="156"/>
      <c r="H7" s="156"/>
    </row>
    <row r="8" spans="1:8" ht="9.6" customHeight="1" x14ac:dyDescent="0.2">
      <c r="A8" s="249"/>
      <c r="B8" s="249"/>
      <c r="C8" s="249"/>
      <c r="D8" s="6"/>
      <c r="E8" s="250"/>
      <c r="F8" s="250"/>
      <c r="G8" s="7"/>
      <c r="H8" s="7"/>
    </row>
    <row r="9" spans="1:8" ht="27" customHeight="1" x14ac:dyDescent="0.2">
      <c r="A9" s="251" t="s">
        <v>5</v>
      </c>
      <c r="B9" s="251"/>
      <c r="C9" s="251"/>
      <c r="D9" s="251"/>
      <c r="E9" s="251"/>
      <c r="F9" s="251"/>
      <c r="G9" s="251"/>
      <c r="H9" s="251"/>
    </row>
    <row r="10" spans="1:8" s="38" customFormat="1" ht="31.5" customHeight="1" x14ac:dyDescent="0.2">
      <c r="A10" s="240" t="s">
        <v>335</v>
      </c>
      <c r="B10" s="240"/>
      <c r="C10" s="240"/>
      <c r="D10" s="240"/>
      <c r="E10" s="240"/>
      <c r="F10" s="240"/>
      <c r="G10" s="240"/>
      <c r="H10" s="240"/>
    </row>
    <row r="11" spans="1:8" ht="18" customHeight="1" x14ac:dyDescent="0.2">
      <c r="C11" s="231" t="s">
        <v>0</v>
      </c>
      <c r="D11" s="231"/>
      <c r="E11" s="231"/>
      <c r="F11" s="10"/>
      <c r="G11" s="10"/>
      <c r="H11" s="10"/>
    </row>
    <row r="12" spans="1:8" ht="21" customHeight="1" x14ac:dyDescent="0.2">
      <c r="A12" s="232" t="s">
        <v>336</v>
      </c>
      <c r="B12" s="232"/>
      <c r="C12" s="232"/>
      <c r="D12" s="232"/>
      <c r="E12" s="232"/>
      <c r="F12" s="232"/>
      <c r="G12" s="232"/>
      <c r="H12" s="232"/>
    </row>
    <row r="13" spans="1:8" x14ac:dyDescent="0.2">
      <c r="B13" s="9" t="s">
        <v>331</v>
      </c>
      <c r="D13" s="11"/>
      <c r="E13" s="10"/>
      <c r="F13" s="233" t="s">
        <v>323</v>
      </c>
      <c r="G13" s="233"/>
      <c r="H13" s="10">
        <f>1.0510035647*1.04900176223018*1.04700027303725*1.04700027303725*1.04700027303725</f>
        <v>1.26537949209981</v>
      </c>
    </row>
    <row r="14" spans="1:8" ht="14.25" customHeight="1" x14ac:dyDescent="0.2">
      <c r="A14" s="228" t="s">
        <v>1</v>
      </c>
      <c r="B14" s="234" t="s">
        <v>6</v>
      </c>
      <c r="C14" s="234" t="s">
        <v>7</v>
      </c>
      <c r="D14" s="237" t="s">
        <v>44</v>
      </c>
      <c r="E14" s="238"/>
      <c r="F14" s="238"/>
      <c r="G14" s="239"/>
      <c r="H14" s="228" t="s">
        <v>9</v>
      </c>
    </row>
    <row r="15" spans="1:8" ht="12.75" customHeight="1" x14ac:dyDescent="0.2">
      <c r="A15" s="229"/>
      <c r="B15" s="235"/>
      <c r="C15" s="235"/>
      <c r="D15" s="228" t="s">
        <v>8</v>
      </c>
      <c r="E15" s="228" t="s">
        <v>2</v>
      </c>
      <c r="F15" s="228" t="s">
        <v>3</v>
      </c>
      <c r="G15" s="228" t="s">
        <v>4</v>
      </c>
      <c r="H15" s="229"/>
    </row>
    <row r="16" spans="1:8" x14ac:dyDescent="0.2">
      <c r="A16" s="229"/>
      <c r="B16" s="235"/>
      <c r="C16" s="235"/>
      <c r="D16" s="229"/>
      <c r="E16" s="229"/>
      <c r="F16" s="229"/>
      <c r="G16" s="229"/>
      <c r="H16" s="229"/>
    </row>
    <row r="17" spans="1:8" x14ac:dyDescent="0.2">
      <c r="A17" s="230"/>
      <c r="B17" s="236"/>
      <c r="C17" s="236"/>
      <c r="D17" s="230"/>
      <c r="E17" s="230"/>
      <c r="F17" s="230"/>
      <c r="G17" s="230"/>
      <c r="H17" s="230"/>
    </row>
    <row r="18" spans="1:8" x14ac:dyDescent="0.2">
      <c r="A18" s="12">
        <v>1</v>
      </c>
      <c r="B18" s="13">
        <v>2</v>
      </c>
      <c r="C18" s="13">
        <v>3</v>
      </c>
      <c r="D18" s="12">
        <v>4</v>
      </c>
      <c r="E18" s="12">
        <v>5</v>
      </c>
      <c r="F18" s="12">
        <v>6</v>
      </c>
      <c r="G18" s="12">
        <v>7</v>
      </c>
      <c r="H18" s="12">
        <v>8</v>
      </c>
    </row>
    <row r="19" spans="1:8" ht="12.75" customHeight="1" x14ac:dyDescent="0.2">
      <c r="A19" s="221" t="s">
        <v>10</v>
      </c>
      <c r="B19" s="222"/>
      <c r="C19" s="222"/>
      <c r="D19" s="222"/>
      <c r="E19" s="222"/>
      <c r="F19" s="222"/>
      <c r="G19" s="222"/>
      <c r="H19" s="223"/>
    </row>
    <row r="20" spans="1:8" ht="28.15" customHeight="1" x14ac:dyDescent="0.2">
      <c r="A20" s="16">
        <v>1</v>
      </c>
      <c r="B20" s="151" t="s">
        <v>324</v>
      </c>
      <c r="C20" s="151" t="s">
        <v>105</v>
      </c>
      <c r="D20" s="102">
        <f>'ОСР 02-01 25'!D16*'2026 г.  '!H13</f>
        <v>0</v>
      </c>
      <c r="E20" s="105">
        <f>('ОСР 02-01 26'!E16)*H13</f>
        <v>19596.7</v>
      </c>
      <c r="F20" s="105">
        <f>'ОСР 02-01 26'!F16*H13</f>
        <v>55676.7</v>
      </c>
      <c r="G20" s="102"/>
      <c r="H20" s="105">
        <f>SUM(D20:G20)</f>
        <v>75273.399999999994</v>
      </c>
    </row>
    <row r="21" spans="1:8" ht="18" customHeight="1" x14ac:dyDescent="0.2">
      <c r="A21" s="14"/>
      <c r="B21" s="224" t="s">
        <v>11</v>
      </c>
      <c r="C21" s="225"/>
      <c r="D21" s="100">
        <f>SUM(D20:D20)</f>
        <v>0</v>
      </c>
      <c r="E21" s="100">
        <f>SUM(E20:E20)</f>
        <v>19596.7</v>
      </c>
      <c r="F21" s="100">
        <f>SUM(F20:F20)</f>
        <v>55676.7</v>
      </c>
      <c r="G21" s="100"/>
      <c r="H21" s="100">
        <f>SUM(H20:H20)</f>
        <v>75273.399999999994</v>
      </c>
    </row>
    <row r="22" spans="1:8" ht="12.75" customHeight="1" x14ac:dyDescent="0.2">
      <c r="A22" s="221" t="s">
        <v>12</v>
      </c>
      <c r="B22" s="222"/>
      <c r="C22" s="222"/>
      <c r="D22" s="222"/>
      <c r="E22" s="222"/>
      <c r="F22" s="222"/>
      <c r="G22" s="222"/>
      <c r="H22" s="223"/>
    </row>
    <row r="23" spans="1:8" ht="12.75" customHeight="1" x14ac:dyDescent="0.2">
      <c r="A23" s="14"/>
      <c r="B23" s="224" t="s">
        <v>13</v>
      </c>
      <c r="C23" s="225"/>
      <c r="D23" s="100">
        <f>D21</f>
        <v>0</v>
      </c>
      <c r="E23" s="100">
        <f>E21</f>
        <v>19596.7</v>
      </c>
      <c r="F23" s="100">
        <f>F21</f>
        <v>55676.7</v>
      </c>
      <c r="G23" s="100"/>
      <c r="H23" s="100">
        <f>H21</f>
        <v>75273.399999999994</v>
      </c>
    </row>
    <row r="24" spans="1:8" ht="12.75" customHeight="1" x14ac:dyDescent="0.2">
      <c r="A24" s="221" t="s">
        <v>14</v>
      </c>
      <c r="B24" s="222"/>
      <c r="C24" s="222"/>
      <c r="D24" s="222"/>
      <c r="E24" s="222"/>
      <c r="F24" s="222"/>
      <c r="G24" s="222"/>
      <c r="H24" s="223"/>
    </row>
    <row r="25" spans="1:8" ht="19.5" hidden="1" customHeight="1" x14ac:dyDescent="0.2">
      <c r="A25" s="16">
        <v>19</v>
      </c>
      <c r="B25" s="151" t="s">
        <v>15</v>
      </c>
      <c r="C25" s="151" t="s">
        <v>16</v>
      </c>
      <c r="D25" s="18"/>
      <c r="E25" s="19"/>
      <c r="F25" s="20"/>
      <c r="G25" s="20"/>
      <c r="H25" s="21">
        <f t="shared" ref="H25" si="0">SUM(E25:G25)</f>
        <v>0</v>
      </c>
    </row>
    <row r="26" spans="1:8" ht="12.75" customHeight="1" x14ac:dyDescent="0.2">
      <c r="A26" s="14"/>
      <c r="B26" s="224" t="s">
        <v>17</v>
      </c>
      <c r="C26" s="225"/>
      <c r="D26" s="20"/>
      <c r="E26" s="22"/>
      <c r="F26" s="23"/>
      <c r="G26" s="23"/>
      <c r="H26" s="22"/>
    </row>
    <row r="27" spans="1:8" ht="12.75" customHeight="1" x14ac:dyDescent="0.2">
      <c r="A27" s="14"/>
      <c r="B27" s="224" t="s">
        <v>18</v>
      </c>
      <c r="C27" s="225"/>
      <c r="D27" s="100">
        <f>D23+D26</f>
        <v>0</v>
      </c>
      <c r="E27" s="100">
        <f t="shared" ref="E27:H27" si="1">E23+E26</f>
        <v>19596.7</v>
      </c>
      <c r="F27" s="100">
        <f t="shared" si="1"/>
        <v>55676.7</v>
      </c>
      <c r="G27" s="100"/>
      <c r="H27" s="100">
        <f t="shared" si="1"/>
        <v>75273.399999999994</v>
      </c>
    </row>
    <row r="28" spans="1:8" ht="15" customHeight="1" x14ac:dyDescent="0.2">
      <c r="A28" s="221" t="s">
        <v>19</v>
      </c>
      <c r="B28" s="222"/>
      <c r="C28" s="222"/>
      <c r="D28" s="222"/>
      <c r="E28" s="222"/>
      <c r="F28" s="222"/>
      <c r="G28" s="222"/>
      <c r="H28" s="223"/>
    </row>
    <row r="29" spans="1:8" ht="15.95" customHeight="1" x14ac:dyDescent="0.2">
      <c r="A29" s="16">
        <v>2</v>
      </c>
      <c r="B29" s="151" t="s">
        <v>325</v>
      </c>
      <c r="C29" s="151" t="s">
        <v>106</v>
      </c>
      <c r="D29" s="20"/>
      <c r="E29" s="20"/>
      <c r="F29" s="20"/>
      <c r="G29" s="19">
        <f>'ОСР 09-01 26'!H16*H13</f>
        <v>3431.41</v>
      </c>
      <c r="H29" s="19">
        <f>SUM(D29:G29)</f>
        <v>3431.41</v>
      </c>
    </row>
    <row r="30" spans="1:8" ht="12.75" customHeight="1" x14ac:dyDescent="0.2">
      <c r="A30" s="14"/>
      <c r="B30" s="224" t="s">
        <v>20</v>
      </c>
      <c r="C30" s="225"/>
      <c r="D30" s="24"/>
      <c r="E30" s="24"/>
      <c r="F30" s="24"/>
      <c r="G30" s="22">
        <f>SUM(G29:G29)</f>
        <v>3431.41</v>
      </c>
      <c r="H30" s="22">
        <f>SUM(H29:H29)</f>
        <v>3431.41</v>
      </c>
    </row>
    <row r="31" spans="1:8" ht="12.75" customHeight="1" x14ac:dyDescent="0.2">
      <c r="A31" s="14"/>
      <c r="B31" s="224" t="s">
        <v>21</v>
      </c>
      <c r="C31" s="225"/>
      <c r="D31" s="100">
        <f>D27+D30</f>
        <v>0</v>
      </c>
      <c r="E31" s="100">
        <f>E27+E30</f>
        <v>19596.7</v>
      </c>
      <c r="F31" s="100">
        <f>F27+F30</f>
        <v>55676.7</v>
      </c>
      <c r="G31" s="100">
        <f>G27+G30</f>
        <v>3431.41</v>
      </c>
      <c r="H31" s="100">
        <f>H27+H30</f>
        <v>78704.81</v>
      </c>
    </row>
    <row r="32" spans="1:8" ht="12.75" customHeight="1" x14ac:dyDescent="0.2">
      <c r="A32" s="221" t="s">
        <v>22</v>
      </c>
      <c r="B32" s="222"/>
      <c r="C32" s="222"/>
      <c r="D32" s="222"/>
      <c r="E32" s="222"/>
      <c r="F32" s="222"/>
      <c r="G32" s="222"/>
      <c r="H32" s="223"/>
    </row>
    <row r="33" spans="1:11" ht="76.5" x14ac:dyDescent="0.2">
      <c r="A33" s="16">
        <v>3</v>
      </c>
      <c r="B33" s="151" t="s">
        <v>321</v>
      </c>
      <c r="C33" s="151" t="s">
        <v>322</v>
      </c>
      <c r="D33" s="20"/>
      <c r="E33" s="25"/>
      <c r="F33" s="25"/>
      <c r="G33" s="31">
        <f>(H31+G37)*2.14%</f>
        <v>1842.12</v>
      </c>
      <c r="H33" s="31">
        <f t="shared" ref="H33" si="2">SUM(D33:G33)</f>
        <v>1842.12</v>
      </c>
    </row>
    <row r="34" spans="1:11" ht="27" customHeight="1" x14ac:dyDescent="0.2">
      <c r="A34" s="14"/>
      <c r="B34" s="224" t="s">
        <v>23</v>
      </c>
      <c r="C34" s="225"/>
      <c r="D34" s="25"/>
      <c r="E34" s="26"/>
      <c r="F34" s="26"/>
      <c r="G34" s="26">
        <f>SUM(G33:G33)</f>
        <v>1842.12</v>
      </c>
      <c r="H34" s="26">
        <f>SUM(H33:H33)</f>
        <v>1842.12</v>
      </c>
    </row>
    <row r="35" spans="1:11" ht="56.45" customHeight="1" x14ac:dyDescent="0.2">
      <c r="A35" s="221" t="s">
        <v>36</v>
      </c>
      <c r="B35" s="222"/>
      <c r="C35" s="222"/>
      <c r="D35" s="222"/>
      <c r="E35" s="222"/>
      <c r="F35" s="222"/>
      <c r="G35" s="222"/>
      <c r="H35" s="223"/>
    </row>
    <row r="36" spans="1:11" ht="15.95" customHeight="1" x14ac:dyDescent="0.2">
      <c r="A36" s="16">
        <v>4</v>
      </c>
      <c r="B36" s="151" t="s">
        <v>35</v>
      </c>
      <c r="C36" s="151" t="s">
        <v>34</v>
      </c>
      <c r="D36" s="43"/>
      <c r="E36" s="43"/>
      <c r="F36" s="43"/>
      <c r="G36" s="105">
        <f>H31*0.0937113</f>
        <v>7375.53</v>
      </c>
      <c r="H36" s="105">
        <f t="shared" ref="H36" si="3">SUM(D36:G36)</f>
        <v>7375.53</v>
      </c>
      <c r="I36" s="44"/>
    </row>
    <row r="37" spans="1:11" ht="117" customHeight="1" x14ac:dyDescent="0.2">
      <c r="A37" s="14"/>
      <c r="B37" s="224" t="s">
        <v>37</v>
      </c>
      <c r="C37" s="225"/>
      <c r="D37" s="15"/>
      <c r="E37" s="15"/>
      <c r="F37" s="15"/>
      <c r="G37" s="100">
        <f>G36</f>
        <v>7375.53</v>
      </c>
      <c r="H37" s="100">
        <f>H36</f>
        <v>7375.53</v>
      </c>
    </row>
    <row r="38" spans="1:11" ht="12.75" customHeight="1" x14ac:dyDescent="0.2">
      <c r="A38" s="14"/>
      <c r="B38" s="224" t="s">
        <v>24</v>
      </c>
      <c r="C38" s="225"/>
      <c r="D38" s="26">
        <f>D37+D34+D31</f>
        <v>0</v>
      </c>
      <c r="E38" s="26">
        <f t="shared" ref="E38:F38" si="4">E37+E34+E31</f>
        <v>19596.7</v>
      </c>
      <c r="F38" s="26">
        <f t="shared" si="4"/>
        <v>55676.7</v>
      </c>
      <c r="G38" s="100">
        <f>G37+G34+G31</f>
        <v>12649.06</v>
      </c>
      <c r="H38" s="100">
        <f>H37+H34+H31</f>
        <v>87922.46</v>
      </c>
      <c r="J38" s="75"/>
      <c r="K38" s="75"/>
    </row>
    <row r="39" spans="1:11" ht="12.75" customHeight="1" x14ac:dyDescent="0.2">
      <c r="A39" s="221" t="s">
        <v>326</v>
      </c>
      <c r="B39" s="222"/>
      <c r="C39" s="223"/>
      <c r="D39" s="26">
        <f>D38</f>
        <v>0</v>
      </c>
      <c r="E39" s="26">
        <f t="shared" ref="E39:F39" si="5">E38</f>
        <v>19596.7</v>
      </c>
      <c r="F39" s="26">
        <f t="shared" si="5"/>
        <v>55676.7</v>
      </c>
      <c r="G39" s="100">
        <f>G38</f>
        <v>12649.06</v>
      </c>
      <c r="H39" s="100">
        <f>H38</f>
        <v>87922.46</v>
      </c>
    </row>
    <row r="40" spans="1:11" x14ac:dyDescent="0.2">
      <c r="A40" s="16">
        <v>5</v>
      </c>
      <c r="B40" s="45"/>
      <c r="C40" s="151" t="s">
        <v>38</v>
      </c>
      <c r="D40" s="31">
        <f>D39*1%</f>
        <v>0</v>
      </c>
      <c r="E40" s="31">
        <f t="shared" ref="E40:F40" si="6">E39*1%</f>
        <v>195.97</v>
      </c>
      <c r="F40" s="31">
        <f t="shared" si="6"/>
        <v>556.77</v>
      </c>
      <c r="G40" s="105">
        <f>G39*1%</f>
        <v>126.49</v>
      </c>
      <c r="H40" s="105">
        <f>SUM(D40:G40)</f>
        <v>879.23</v>
      </c>
    </row>
    <row r="41" spans="1:11" s="38" customFormat="1" ht="16.5" customHeight="1" x14ac:dyDescent="0.2">
      <c r="A41" s="46"/>
      <c r="B41" s="224" t="s">
        <v>39</v>
      </c>
      <c r="C41" s="225"/>
      <c r="D41" s="26">
        <f>D39+D40</f>
        <v>0</v>
      </c>
      <c r="E41" s="26">
        <f t="shared" ref="E41:G41" si="7">E39+E40</f>
        <v>19792.669999999998</v>
      </c>
      <c r="F41" s="26">
        <f t="shared" si="7"/>
        <v>56233.47</v>
      </c>
      <c r="G41" s="100">
        <f t="shared" si="7"/>
        <v>12775.55</v>
      </c>
      <c r="H41" s="100">
        <f>H39+H40</f>
        <v>88801.69</v>
      </c>
    </row>
    <row r="42" spans="1:11" ht="18" customHeight="1" x14ac:dyDescent="0.2">
      <c r="A42" s="16">
        <v>6</v>
      </c>
      <c r="B42" s="151"/>
      <c r="C42" s="151" t="s">
        <v>25</v>
      </c>
      <c r="D42" s="26">
        <f>D41*0.2</f>
        <v>0</v>
      </c>
      <c r="E42" s="26">
        <f>E41*0.2</f>
        <v>3958.53</v>
      </c>
      <c r="F42" s="26">
        <f>F41*0.2</f>
        <v>11246.69</v>
      </c>
      <c r="G42" s="100">
        <f>G41*0.2</f>
        <v>2555.11</v>
      </c>
      <c r="H42" s="100">
        <f>H41*0.2</f>
        <v>17760.34</v>
      </c>
    </row>
    <row r="43" spans="1:11" s="47" customFormat="1" ht="18" customHeight="1" x14ac:dyDescent="0.2">
      <c r="A43" s="154"/>
      <c r="B43" s="226" t="s">
        <v>30</v>
      </c>
      <c r="C43" s="227"/>
      <c r="D43" s="26">
        <f>D41+D42</f>
        <v>0</v>
      </c>
      <c r="E43" s="26">
        <f>E41+E42</f>
        <v>23751.200000000001</v>
      </c>
      <c r="F43" s="26">
        <f>F41+F42</f>
        <v>67480.160000000003</v>
      </c>
      <c r="G43" s="100">
        <f>G41+G42</f>
        <v>15330.66</v>
      </c>
      <c r="H43" s="100">
        <f>H41+H42</f>
        <v>106562.03</v>
      </c>
      <c r="J43" s="214"/>
      <c r="K43" s="150"/>
    </row>
    <row r="45" spans="1:11" s="49" customFormat="1" ht="21" customHeight="1" x14ac:dyDescent="0.2">
      <c r="A45" s="220"/>
      <c r="B45" s="220"/>
      <c r="C45" s="220"/>
      <c r="D45" s="48"/>
      <c r="E45" s="48"/>
      <c r="F45" s="48"/>
      <c r="G45" s="48"/>
      <c r="H45" s="48"/>
    </row>
    <row r="46" spans="1:11" s="49" customFormat="1" ht="14.25" customHeight="1" x14ac:dyDescent="0.2">
      <c r="A46" s="218"/>
      <c r="B46" s="218"/>
      <c r="C46" s="218"/>
      <c r="D46" s="48"/>
      <c r="E46" s="48"/>
      <c r="F46" s="48"/>
      <c r="G46" s="219"/>
      <c r="H46" s="219"/>
    </row>
    <row r="47" spans="1:11" s="50" customFormat="1" ht="12.75" customHeight="1" x14ac:dyDescent="0.2">
      <c r="A47" s="217"/>
      <c r="B47" s="217"/>
      <c r="C47" s="217"/>
      <c r="D47" s="217"/>
      <c r="E47" s="217"/>
      <c r="F47" s="217"/>
      <c r="G47" s="217"/>
      <c r="H47" s="217"/>
    </row>
    <row r="48" spans="1:11" s="49" customFormat="1" ht="21" customHeight="1" x14ac:dyDescent="0.2">
      <c r="A48" s="220"/>
      <c r="B48" s="220"/>
      <c r="C48" s="220"/>
      <c r="D48" s="48"/>
      <c r="E48" s="48"/>
      <c r="F48" s="48"/>
      <c r="G48" s="48"/>
      <c r="H48" s="48"/>
    </row>
    <row r="49" spans="1:8" s="49" customFormat="1" ht="37.5" customHeight="1" x14ac:dyDescent="0.2">
      <c r="A49" s="219"/>
      <c r="B49" s="219"/>
      <c r="C49" s="219"/>
      <c r="D49" s="48"/>
      <c r="E49" s="48"/>
      <c r="F49" s="48"/>
      <c r="G49" s="219"/>
      <c r="H49" s="219"/>
    </row>
    <row r="50" spans="1:8" s="50" customFormat="1" ht="15.6" customHeight="1" x14ac:dyDescent="0.2">
      <c r="A50" s="217"/>
      <c r="B50" s="217"/>
      <c r="C50" s="217"/>
      <c r="D50" s="217"/>
      <c r="E50" s="217"/>
      <c r="F50" s="217"/>
      <c r="G50" s="217"/>
      <c r="H50" s="217"/>
    </row>
    <row r="51" spans="1:8" x14ac:dyDescent="0.2">
      <c r="C51" s="39"/>
    </row>
    <row r="53" spans="1:8" x14ac:dyDescent="0.2">
      <c r="G53" s="51"/>
      <c r="H53" s="51"/>
    </row>
  </sheetData>
  <mergeCells count="50">
    <mergeCell ref="A10:H10"/>
    <mergeCell ref="C1:G1"/>
    <mergeCell ref="A3:C3"/>
    <mergeCell ref="E3:H3"/>
    <mergeCell ref="A4:C4"/>
    <mergeCell ref="A5:D5"/>
    <mergeCell ref="E5:H5"/>
    <mergeCell ref="A6:D6"/>
    <mergeCell ref="E6:H6"/>
    <mergeCell ref="A8:C8"/>
    <mergeCell ref="E8:F8"/>
    <mergeCell ref="A9:H9"/>
    <mergeCell ref="B23:C23"/>
    <mergeCell ref="C11:E11"/>
    <mergeCell ref="A12:H12"/>
    <mergeCell ref="F13:G13"/>
    <mergeCell ref="A14:A17"/>
    <mergeCell ref="B14:B17"/>
    <mergeCell ref="C14:C17"/>
    <mergeCell ref="D14:G14"/>
    <mergeCell ref="H14:H17"/>
    <mergeCell ref="D15:D17"/>
    <mergeCell ref="E15:E17"/>
    <mergeCell ref="F15:F17"/>
    <mergeCell ref="G15:G17"/>
    <mergeCell ref="A19:H19"/>
    <mergeCell ref="B21:C21"/>
    <mergeCell ref="A22:H22"/>
    <mergeCell ref="A39:C39"/>
    <mergeCell ref="A24:H24"/>
    <mergeCell ref="B26:C26"/>
    <mergeCell ref="B27:C27"/>
    <mergeCell ref="A28:H28"/>
    <mergeCell ref="B30:C30"/>
    <mergeCell ref="B31:C31"/>
    <mergeCell ref="A32:H32"/>
    <mergeCell ref="B34:C34"/>
    <mergeCell ref="A35:H35"/>
    <mergeCell ref="B37:C37"/>
    <mergeCell ref="B38:C38"/>
    <mergeCell ref="A48:C48"/>
    <mergeCell ref="A49:C49"/>
    <mergeCell ref="G49:H49"/>
    <mergeCell ref="A50:H50"/>
    <mergeCell ref="B41:C41"/>
    <mergeCell ref="B43:C43"/>
    <mergeCell ref="A45:C45"/>
    <mergeCell ref="A46:C46"/>
    <mergeCell ref="G46:H46"/>
    <mergeCell ref="A47:H47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/>
  <dimension ref="A1:K30"/>
  <sheetViews>
    <sheetView workbookViewId="0">
      <selection activeCell="C15" sqref="C15:F15"/>
    </sheetView>
  </sheetViews>
  <sheetFormatPr defaultRowHeight="15.75" x14ac:dyDescent="0.25"/>
  <cols>
    <col min="1" max="1" width="18.42578125" style="57" customWidth="1"/>
    <col min="2" max="2" width="28.5703125" style="57" bestFit="1" customWidth="1"/>
    <col min="3" max="3" width="68.5703125" style="57" bestFit="1" customWidth="1"/>
    <col min="4" max="4" width="22.140625" style="57" customWidth="1"/>
    <col min="5" max="7" width="17.140625" style="57" bestFit="1" customWidth="1"/>
    <col min="8" max="8" width="24" style="57" customWidth="1"/>
    <col min="9" max="9" width="9.140625" style="57"/>
    <col min="10" max="10" width="17.140625" style="57" customWidth="1"/>
    <col min="11" max="11" width="14.85546875" style="57" customWidth="1"/>
    <col min="12" max="16384" width="9.140625" style="57"/>
  </cols>
  <sheetData>
    <row r="1" spans="1:11" x14ac:dyDescent="0.25">
      <c r="A1" s="55" t="s">
        <v>88</v>
      </c>
      <c r="B1" s="56"/>
      <c r="C1" s="55"/>
      <c r="D1" s="55"/>
      <c r="E1" s="55"/>
      <c r="F1" s="55"/>
      <c r="G1" s="55"/>
      <c r="H1" s="55"/>
    </row>
    <row r="2" spans="1:11" x14ac:dyDescent="0.25">
      <c r="A2" s="56" t="s">
        <v>48</v>
      </c>
      <c r="B2" s="58"/>
    </row>
    <row r="3" spans="1:11" x14ac:dyDescent="0.25">
      <c r="A3" s="157"/>
      <c r="B3" s="58"/>
      <c r="C3" s="252"/>
      <c r="D3" s="252"/>
      <c r="E3" s="252"/>
      <c r="F3" s="252"/>
      <c r="G3" s="252"/>
      <c r="H3" s="252"/>
    </row>
    <row r="4" spans="1:11" x14ac:dyDescent="0.25">
      <c r="A4" s="56" t="s">
        <v>48</v>
      </c>
      <c r="B4" s="60"/>
      <c r="C4" s="61"/>
    </row>
    <row r="5" spans="1:11" ht="38.25" customHeight="1" x14ac:dyDescent="0.25">
      <c r="A5" s="56" t="s">
        <v>48</v>
      </c>
      <c r="B5" s="60" t="s">
        <v>67</v>
      </c>
      <c r="C5" s="240" t="s">
        <v>335</v>
      </c>
      <c r="D5" s="240"/>
      <c r="E5" s="240"/>
      <c r="F5" s="240"/>
      <c r="G5" s="240"/>
      <c r="H5" s="240"/>
      <c r="I5" s="74"/>
    </row>
    <row r="6" spans="1:11" x14ac:dyDescent="0.25">
      <c r="A6" s="56"/>
      <c r="B6" s="56"/>
    </row>
    <row r="7" spans="1:11" x14ac:dyDescent="0.25">
      <c r="A7" s="55"/>
      <c r="B7" s="58"/>
      <c r="C7" s="55" t="s">
        <v>68</v>
      </c>
      <c r="D7" s="55"/>
      <c r="E7" s="55"/>
      <c r="F7" s="55"/>
      <c r="G7" s="55"/>
      <c r="H7" s="55"/>
    </row>
    <row r="8" spans="1:11" x14ac:dyDescent="0.25">
      <c r="A8" s="56" t="s">
        <v>48</v>
      </c>
      <c r="B8" s="60"/>
    </row>
    <row r="9" spans="1:11" x14ac:dyDescent="0.25">
      <c r="A9" s="157"/>
      <c r="B9" s="60" t="s">
        <v>69</v>
      </c>
      <c r="C9" s="253" t="s">
        <v>70</v>
      </c>
      <c r="D9" s="253"/>
      <c r="E9" s="253"/>
      <c r="F9" s="253"/>
      <c r="G9" s="253"/>
      <c r="H9" s="253"/>
    </row>
    <row r="10" spans="1:11" x14ac:dyDescent="0.25">
      <c r="A10" s="56" t="s">
        <v>48</v>
      </c>
    </row>
    <row r="11" spans="1:11" x14ac:dyDescent="0.25">
      <c r="A11" s="60" t="s">
        <v>320</v>
      </c>
      <c r="B11" s="60"/>
      <c r="I11" s="57" t="s">
        <v>52</v>
      </c>
    </row>
    <row r="12" spans="1:11" x14ac:dyDescent="0.25">
      <c r="A12" s="254" t="s">
        <v>51</v>
      </c>
      <c r="B12" s="255" t="s">
        <v>45</v>
      </c>
      <c r="C12" s="256" t="s">
        <v>71</v>
      </c>
      <c r="D12" s="257" t="s">
        <v>44</v>
      </c>
      <c r="E12" s="257" t="s">
        <v>48</v>
      </c>
      <c r="F12" s="257" t="s">
        <v>48</v>
      </c>
      <c r="G12" s="257" t="s">
        <v>48</v>
      </c>
      <c r="H12" s="257" t="s">
        <v>48</v>
      </c>
    </row>
    <row r="13" spans="1:11" ht="31.5" x14ac:dyDescent="0.25">
      <c r="A13" s="254" t="s">
        <v>48</v>
      </c>
      <c r="B13" s="255"/>
      <c r="C13" s="256" t="s">
        <v>48</v>
      </c>
      <c r="D13" s="161" t="s">
        <v>72</v>
      </c>
      <c r="E13" s="161" t="s">
        <v>2</v>
      </c>
      <c r="F13" s="161" t="s">
        <v>49</v>
      </c>
      <c r="G13" s="161" t="s">
        <v>50</v>
      </c>
      <c r="H13" s="161" t="s">
        <v>53</v>
      </c>
    </row>
    <row r="14" spans="1:11" x14ac:dyDescent="0.25">
      <c r="A14" s="158">
        <v>1</v>
      </c>
      <c r="B14" s="159">
        <v>2</v>
      </c>
      <c r="C14" s="160">
        <v>3</v>
      </c>
      <c r="D14" s="161">
        <v>4</v>
      </c>
      <c r="E14" s="161">
        <v>5</v>
      </c>
      <c r="F14" s="161">
        <v>6</v>
      </c>
      <c r="G14" s="161">
        <v>7</v>
      </c>
      <c r="H14" s="161">
        <v>8</v>
      </c>
    </row>
    <row r="15" spans="1:11" ht="25.5" x14ac:dyDescent="0.25">
      <c r="A15" s="66">
        <v>1</v>
      </c>
      <c r="B15" s="151" t="s">
        <v>33</v>
      </c>
      <c r="C15" s="211" t="s">
        <v>337</v>
      </c>
      <c r="D15" s="67">
        <v>0</v>
      </c>
      <c r="E15" s="67">
        <f>'02-01-01'!G50*I15</f>
        <v>15486.82</v>
      </c>
      <c r="F15" s="67">
        <f>'02-01-01'!G54*I15</f>
        <v>44000</v>
      </c>
      <c r="G15" s="67"/>
      <c r="H15" s="67">
        <f>D15+E15+F15+G15</f>
        <v>59486.82</v>
      </c>
      <c r="I15" s="163">
        <v>2</v>
      </c>
      <c r="K15" s="70"/>
    </row>
    <row r="16" spans="1:11" x14ac:dyDescent="0.25">
      <c r="A16" s="161"/>
      <c r="B16" s="93"/>
      <c r="C16" s="68" t="s">
        <v>73</v>
      </c>
      <c r="D16" s="67">
        <f>SUM(D15:D15)</f>
        <v>0</v>
      </c>
      <c r="E16" s="67">
        <f>SUM(E15:E15)</f>
        <v>15486.82</v>
      </c>
      <c r="F16" s="67">
        <f>SUM(F15:F15)</f>
        <v>44000</v>
      </c>
      <c r="G16" s="67">
        <f>SUM(G15:G15)</f>
        <v>0</v>
      </c>
      <c r="H16" s="67">
        <f>SUM(H15:H15)</f>
        <v>59486.82</v>
      </c>
    </row>
    <row r="17" spans="1:8" ht="25.5" x14ac:dyDescent="0.25">
      <c r="A17" s="66">
        <v>2</v>
      </c>
      <c r="B17" s="93" t="s">
        <v>74</v>
      </c>
      <c r="C17" s="66" t="s">
        <v>75</v>
      </c>
      <c r="D17" s="67"/>
      <c r="E17" s="67"/>
      <c r="F17" s="67"/>
      <c r="G17" s="67"/>
      <c r="H17" s="67"/>
    </row>
    <row r="18" spans="1:8" ht="38.25" x14ac:dyDescent="0.25">
      <c r="A18" s="66">
        <v>3</v>
      </c>
      <c r="B18" s="93" t="s">
        <v>76</v>
      </c>
      <c r="C18" s="66" t="s">
        <v>77</v>
      </c>
      <c r="D18" s="67"/>
      <c r="E18" s="67"/>
      <c r="F18" s="67"/>
      <c r="G18" s="67"/>
      <c r="H18" s="67"/>
    </row>
    <row r="19" spans="1:8" x14ac:dyDescent="0.25">
      <c r="A19" s="161"/>
      <c r="B19" s="68"/>
      <c r="C19" s="68" t="s">
        <v>73</v>
      </c>
      <c r="D19" s="67">
        <f>D18+D17</f>
        <v>0</v>
      </c>
      <c r="E19" s="67">
        <f t="shared" ref="E19:F19" si="0">E18+E17</f>
        <v>0</v>
      </c>
      <c r="F19" s="67">
        <f t="shared" si="0"/>
        <v>0</v>
      </c>
      <c r="G19" s="67"/>
      <c r="H19" s="67">
        <f t="shared" ref="H19:H20" si="1">G19+F19+E19+D19</f>
        <v>0</v>
      </c>
    </row>
    <row r="20" spans="1:8" x14ac:dyDescent="0.25">
      <c r="A20" s="161"/>
      <c r="B20" s="68"/>
      <c r="C20" s="68" t="s">
        <v>78</v>
      </c>
      <c r="D20" s="67">
        <f>D19+D16</f>
        <v>0</v>
      </c>
      <c r="E20" s="67">
        <f t="shared" ref="E20:G20" si="2">E19+E16</f>
        <v>15486.82</v>
      </c>
      <c r="F20" s="67">
        <f t="shared" si="2"/>
        <v>44000</v>
      </c>
      <c r="G20" s="67">
        <f t="shared" si="2"/>
        <v>0</v>
      </c>
      <c r="H20" s="67">
        <f t="shared" si="1"/>
        <v>59486.82</v>
      </c>
    </row>
    <row r="21" spans="1:8" x14ac:dyDescent="0.25">
      <c r="A21" s="161"/>
      <c r="B21" s="68"/>
      <c r="C21" s="66" t="s">
        <v>56</v>
      </c>
      <c r="D21" s="67"/>
      <c r="E21" s="67"/>
      <c r="F21" s="67"/>
      <c r="G21" s="67"/>
      <c r="H21" s="67"/>
    </row>
    <row r="22" spans="1:8" x14ac:dyDescent="0.25">
      <c r="A22" s="161"/>
      <c r="B22" s="68"/>
      <c r="C22" s="66" t="s">
        <v>58</v>
      </c>
      <c r="D22" s="67"/>
      <c r="E22" s="67"/>
      <c r="F22" s="67"/>
      <c r="G22" s="67"/>
      <c r="H22" s="67"/>
    </row>
    <row r="23" spans="1:8" x14ac:dyDescent="0.25">
      <c r="A23" s="161"/>
      <c r="B23" s="68"/>
      <c r="C23" s="66" t="s">
        <v>79</v>
      </c>
      <c r="D23" s="67"/>
      <c r="E23" s="67"/>
      <c r="F23" s="67"/>
      <c r="G23" s="67"/>
      <c r="H23" s="67"/>
    </row>
    <row r="24" spans="1:8" x14ac:dyDescent="0.25">
      <c r="A24" s="161"/>
      <c r="B24" s="68"/>
      <c r="C24" s="66" t="s">
        <v>80</v>
      </c>
      <c r="D24" s="67"/>
      <c r="E24" s="67"/>
      <c r="F24" s="67"/>
      <c r="G24" s="67"/>
      <c r="H24" s="67"/>
    </row>
    <row r="25" spans="1:8" x14ac:dyDescent="0.25">
      <c r="A25" s="161"/>
      <c r="B25" s="68"/>
      <c r="C25" s="66" t="s">
        <v>81</v>
      </c>
      <c r="D25" s="67"/>
      <c r="E25" s="67"/>
      <c r="F25" s="67"/>
      <c r="G25" s="67"/>
      <c r="H25" s="67"/>
    </row>
    <row r="26" spans="1:8" x14ac:dyDescent="0.25">
      <c r="A26" s="161"/>
      <c r="B26" s="71"/>
      <c r="C26" s="66" t="s">
        <v>82</v>
      </c>
      <c r="D26" s="67"/>
      <c r="E26" s="67"/>
      <c r="F26" s="67"/>
      <c r="G26" s="67"/>
      <c r="H26" s="67"/>
    </row>
    <row r="27" spans="1:8" x14ac:dyDescent="0.25">
      <c r="A27" s="158"/>
      <c r="B27" s="72"/>
      <c r="C27" s="73" t="s">
        <v>83</v>
      </c>
      <c r="D27" s="67"/>
      <c r="E27" s="67"/>
      <c r="F27" s="67"/>
      <c r="G27" s="67"/>
      <c r="H27" s="67"/>
    </row>
    <row r="28" spans="1:8" x14ac:dyDescent="0.25">
      <c r="B28" s="57" t="s">
        <v>84</v>
      </c>
      <c r="H28" s="69"/>
    </row>
    <row r="29" spans="1:8" x14ac:dyDescent="0.25">
      <c r="B29" s="57" t="s">
        <v>85</v>
      </c>
      <c r="H29" s="69"/>
    </row>
    <row r="30" spans="1:8" x14ac:dyDescent="0.25">
      <c r="H30" s="69"/>
    </row>
  </sheetData>
  <mergeCells count="7">
    <mergeCell ref="C3:H3"/>
    <mergeCell ref="C5:H5"/>
    <mergeCell ref="C9:H9"/>
    <mergeCell ref="A12:A13"/>
    <mergeCell ref="B12:B13"/>
    <mergeCell ref="C12:C13"/>
    <mergeCell ref="D12:H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/>
  <dimension ref="A1:I30"/>
  <sheetViews>
    <sheetView topLeftCell="B1" workbookViewId="0">
      <selection activeCell="C15" sqref="C15:G15"/>
    </sheetView>
  </sheetViews>
  <sheetFormatPr defaultRowHeight="15.75" x14ac:dyDescent="0.25"/>
  <cols>
    <col min="1" max="1" width="18.42578125" style="57" customWidth="1"/>
    <col min="2" max="2" width="28.5703125" style="57" bestFit="1" customWidth="1"/>
    <col min="3" max="3" width="68.5703125" style="57" bestFit="1" customWidth="1"/>
    <col min="4" max="4" width="22.140625" style="57" customWidth="1"/>
    <col min="5" max="7" width="17.140625" style="57" bestFit="1" customWidth="1"/>
    <col min="8" max="8" width="24" style="57" customWidth="1"/>
    <col min="9" max="9" width="23.85546875" style="57" customWidth="1"/>
    <col min="10" max="16384" width="9.140625" style="57"/>
  </cols>
  <sheetData>
    <row r="1" spans="1:9" x14ac:dyDescent="0.25">
      <c r="A1" s="55"/>
      <c r="B1" s="56"/>
      <c r="C1" s="55"/>
      <c r="D1" s="55"/>
      <c r="E1" s="55"/>
      <c r="F1" s="55"/>
      <c r="G1" s="55"/>
      <c r="H1" s="55"/>
    </row>
    <row r="2" spans="1:9" x14ac:dyDescent="0.25">
      <c r="A2" s="56" t="s">
        <v>48</v>
      </c>
      <c r="B2" s="58"/>
    </row>
    <row r="3" spans="1:9" x14ac:dyDescent="0.25">
      <c r="A3" s="157"/>
      <c r="B3" s="58"/>
      <c r="C3" s="252"/>
      <c r="D3" s="252"/>
      <c r="E3" s="252"/>
      <c r="F3" s="252"/>
      <c r="G3" s="252"/>
      <c r="H3" s="252"/>
    </row>
    <row r="4" spans="1:9" x14ac:dyDescent="0.25">
      <c r="A4" s="56" t="s">
        <v>48</v>
      </c>
      <c r="B4" s="60"/>
      <c r="C4" s="61"/>
    </row>
    <row r="5" spans="1:9" ht="53.25" customHeight="1" x14ac:dyDescent="0.25">
      <c r="A5" s="56" t="s">
        <v>48</v>
      </c>
      <c r="B5" s="60" t="s">
        <v>67</v>
      </c>
      <c r="C5" s="240" t="s">
        <v>335</v>
      </c>
      <c r="D5" s="240"/>
      <c r="E5" s="240"/>
      <c r="F5" s="240"/>
      <c r="G5" s="240"/>
      <c r="H5" s="240"/>
    </row>
    <row r="6" spans="1:9" x14ac:dyDescent="0.25">
      <c r="A6" s="56"/>
      <c r="B6" s="56"/>
    </row>
    <row r="7" spans="1:9" x14ac:dyDescent="0.25">
      <c r="A7" s="55"/>
      <c r="B7" s="58"/>
      <c r="C7" s="55" t="s">
        <v>86</v>
      </c>
      <c r="D7" s="55"/>
      <c r="E7" s="55"/>
      <c r="F7" s="55"/>
      <c r="G7" s="55"/>
      <c r="H7" s="55"/>
    </row>
    <row r="8" spans="1:9" x14ac:dyDescent="0.25">
      <c r="A8" s="56" t="s">
        <v>48</v>
      </c>
      <c r="B8" s="60"/>
    </row>
    <row r="9" spans="1:9" x14ac:dyDescent="0.25">
      <c r="A9" s="157"/>
      <c r="B9" s="60" t="s">
        <v>69</v>
      </c>
      <c r="C9" s="253" t="s">
        <v>87</v>
      </c>
      <c r="D9" s="253"/>
      <c r="E9" s="253"/>
      <c r="F9" s="253"/>
      <c r="G9" s="253"/>
      <c r="H9" s="253"/>
    </row>
    <row r="10" spans="1:9" x14ac:dyDescent="0.25">
      <c r="A10" s="56" t="s">
        <v>48</v>
      </c>
    </row>
    <row r="11" spans="1:9" x14ac:dyDescent="0.25">
      <c r="A11" s="60" t="s">
        <v>320</v>
      </c>
      <c r="B11" s="60"/>
      <c r="I11" s="57" t="s">
        <v>52</v>
      </c>
    </row>
    <row r="12" spans="1:9" x14ac:dyDescent="0.25">
      <c r="A12" s="254" t="s">
        <v>51</v>
      </c>
      <c r="B12" s="255" t="s">
        <v>45</v>
      </c>
      <c r="C12" s="256" t="s">
        <v>71</v>
      </c>
      <c r="D12" s="257" t="s">
        <v>44</v>
      </c>
      <c r="E12" s="257" t="s">
        <v>48</v>
      </c>
      <c r="F12" s="257" t="s">
        <v>48</v>
      </c>
      <c r="G12" s="257" t="s">
        <v>48</v>
      </c>
      <c r="H12" s="257" t="s">
        <v>48</v>
      </c>
      <c r="I12" s="96"/>
    </row>
    <row r="13" spans="1:9" ht="31.5" x14ac:dyDescent="0.25">
      <c r="A13" s="254" t="s">
        <v>48</v>
      </c>
      <c r="B13" s="255"/>
      <c r="C13" s="256" t="s">
        <v>48</v>
      </c>
      <c r="D13" s="161" t="s">
        <v>72</v>
      </c>
      <c r="E13" s="161" t="s">
        <v>2</v>
      </c>
      <c r="F13" s="161" t="s">
        <v>49</v>
      </c>
      <c r="G13" s="161" t="s">
        <v>50</v>
      </c>
      <c r="H13" s="161" t="s">
        <v>53</v>
      </c>
    </row>
    <row r="14" spans="1:9" x14ac:dyDescent="0.25">
      <c r="A14" s="158">
        <v>1</v>
      </c>
      <c r="B14" s="159">
        <v>2</v>
      </c>
      <c r="C14" s="160">
        <v>3</v>
      </c>
      <c r="D14" s="161">
        <v>4</v>
      </c>
      <c r="E14" s="161">
        <v>5</v>
      </c>
      <c r="F14" s="161">
        <v>6</v>
      </c>
      <c r="G14" s="161">
        <v>7</v>
      </c>
      <c r="H14" s="161">
        <v>8</v>
      </c>
    </row>
    <row r="15" spans="1:9" x14ac:dyDescent="0.25">
      <c r="A15" s="66">
        <v>1</v>
      </c>
      <c r="B15" s="151" t="s">
        <v>273</v>
      </c>
      <c r="C15" s="211" t="s">
        <v>375</v>
      </c>
      <c r="D15" s="67"/>
      <c r="E15" s="67"/>
      <c r="F15" s="67"/>
      <c r="G15" s="67">
        <f>'09-01-01'!G45*I15</f>
        <v>2711.76</v>
      </c>
      <c r="H15" s="67">
        <f>G15+F15+E15+D15</f>
        <v>2711.76</v>
      </c>
      <c r="I15" s="163">
        <v>2</v>
      </c>
    </row>
    <row r="16" spans="1:9" x14ac:dyDescent="0.25">
      <c r="A16" s="161"/>
      <c r="B16" s="93"/>
      <c r="C16" s="68" t="s">
        <v>73</v>
      </c>
      <c r="D16" s="67"/>
      <c r="E16" s="67"/>
      <c r="F16" s="67"/>
      <c r="G16" s="67">
        <f>SUM(G15:G15)</f>
        <v>2711.76</v>
      </c>
      <c r="H16" s="67">
        <f>SUM(H15:H15)</f>
        <v>2711.76</v>
      </c>
      <c r="I16" s="33"/>
    </row>
    <row r="17" spans="1:9" ht="25.5" x14ac:dyDescent="0.25">
      <c r="A17" s="66">
        <v>2</v>
      </c>
      <c r="B17" s="93" t="s">
        <v>74</v>
      </c>
      <c r="C17" s="66" t="s">
        <v>75</v>
      </c>
      <c r="D17" s="67"/>
      <c r="E17" s="67"/>
      <c r="F17" s="67"/>
      <c r="G17" s="67"/>
      <c r="H17" s="67"/>
      <c r="I17" s="33"/>
    </row>
    <row r="18" spans="1:9" ht="38.25" x14ac:dyDescent="0.25">
      <c r="A18" s="66">
        <v>3</v>
      </c>
      <c r="B18" s="93" t="s">
        <v>76</v>
      </c>
      <c r="C18" s="66" t="s">
        <v>77</v>
      </c>
      <c r="D18" s="67"/>
      <c r="E18" s="67"/>
      <c r="F18" s="67"/>
      <c r="G18" s="67"/>
      <c r="H18" s="67"/>
    </row>
    <row r="19" spans="1:9" x14ac:dyDescent="0.25">
      <c r="A19" s="161"/>
      <c r="B19" s="68"/>
      <c r="C19" s="68" t="s">
        <v>73</v>
      </c>
      <c r="D19" s="67"/>
      <c r="E19" s="67"/>
      <c r="F19" s="67"/>
      <c r="G19" s="67"/>
      <c r="H19" s="67"/>
    </row>
    <row r="20" spans="1:9" x14ac:dyDescent="0.25">
      <c r="A20" s="161"/>
      <c r="B20" s="68"/>
      <c r="C20" s="68" t="s">
        <v>78</v>
      </c>
      <c r="D20" s="67">
        <f>D19+D16</f>
        <v>0</v>
      </c>
      <c r="E20" s="67">
        <f t="shared" ref="E20:H20" si="0">E19+E16</f>
        <v>0</v>
      </c>
      <c r="F20" s="67">
        <f t="shared" si="0"/>
        <v>0</v>
      </c>
      <c r="G20" s="67">
        <f t="shared" si="0"/>
        <v>2711.76</v>
      </c>
      <c r="H20" s="67">
        <f t="shared" si="0"/>
        <v>2711.76</v>
      </c>
    </row>
    <row r="21" spans="1:9" x14ac:dyDescent="0.25">
      <c r="A21" s="161"/>
      <c r="B21" s="68"/>
      <c r="C21" s="66" t="s">
        <v>56</v>
      </c>
      <c r="D21" s="67"/>
      <c r="E21" s="67"/>
      <c r="F21" s="67"/>
      <c r="G21" s="67"/>
      <c r="H21" s="67"/>
      <c r="I21" s="70"/>
    </row>
    <row r="22" spans="1:9" x14ac:dyDescent="0.25">
      <c r="A22" s="161"/>
      <c r="B22" s="68"/>
      <c r="C22" s="66" t="s">
        <v>58</v>
      </c>
      <c r="D22" s="67"/>
      <c r="E22" s="67"/>
      <c r="F22" s="67"/>
      <c r="G22" s="67"/>
      <c r="H22" s="67"/>
    </row>
    <row r="23" spans="1:9" x14ac:dyDescent="0.25">
      <c r="A23" s="161"/>
      <c r="B23" s="68"/>
      <c r="C23" s="66" t="s">
        <v>79</v>
      </c>
      <c r="D23" s="67"/>
      <c r="E23" s="67"/>
      <c r="F23" s="67"/>
      <c r="G23" s="67"/>
      <c r="H23" s="67"/>
    </row>
    <row r="24" spans="1:9" x14ac:dyDescent="0.25">
      <c r="A24" s="161"/>
      <c r="B24" s="68"/>
      <c r="C24" s="66" t="s">
        <v>80</v>
      </c>
      <c r="D24" s="67"/>
      <c r="E24" s="67"/>
      <c r="F24" s="67"/>
      <c r="G24" s="67"/>
      <c r="H24" s="67"/>
    </row>
    <row r="25" spans="1:9" x14ac:dyDescent="0.25">
      <c r="A25" s="161"/>
      <c r="B25" s="68"/>
      <c r="C25" s="66" t="s">
        <v>81</v>
      </c>
      <c r="D25" s="67"/>
      <c r="E25" s="67"/>
      <c r="F25" s="67"/>
      <c r="G25" s="67"/>
      <c r="H25" s="67"/>
      <c r="I25" s="69"/>
    </row>
    <row r="26" spans="1:9" x14ac:dyDescent="0.25">
      <c r="A26" s="161"/>
      <c r="B26" s="71"/>
      <c r="C26" s="66" t="s">
        <v>82</v>
      </c>
      <c r="D26" s="67"/>
      <c r="E26" s="67"/>
      <c r="F26" s="67"/>
      <c r="G26" s="67"/>
      <c r="H26" s="67"/>
    </row>
    <row r="27" spans="1:9" x14ac:dyDescent="0.25">
      <c r="A27" s="158"/>
      <c r="B27" s="72"/>
      <c r="C27" s="73" t="s">
        <v>83</v>
      </c>
      <c r="D27" s="67"/>
      <c r="E27" s="67"/>
      <c r="F27" s="67"/>
      <c r="G27" s="67"/>
      <c r="H27" s="67"/>
    </row>
    <row r="28" spans="1:9" x14ac:dyDescent="0.25">
      <c r="B28" s="57" t="s">
        <v>84</v>
      </c>
      <c r="H28" s="69"/>
      <c r="I28" s="69"/>
    </row>
    <row r="29" spans="1:9" x14ac:dyDescent="0.25">
      <c r="B29" s="57" t="s">
        <v>85</v>
      </c>
      <c r="H29" s="69"/>
      <c r="I29" s="70"/>
    </row>
    <row r="30" spans="1:9" x14ac:dyDescent="0.25">
      <c r="H30" s="69"/>
    </row>
  </sheetData>
  <mergeCells count="7">
    <mergeCell ref="C3:H3"/>
    <mergeCell ref="C5:H5"/>
    <mergeCell ref="C9:H9"/>
    <mergeCell ref="A12:A13"/>
    <mergeCell ref="B12:B13"/>
    <mergeCell ref="C12:C13"/>
    <mergeCell ref="D12:H1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/>
  <dimension ref="A1:K53"/>
  <sheetViews>
    <sheetView topLeftCell="A19" workbookViewId="0">
      <selection activeCell="F34" sqref="F34"/>
    </sheetView>
  </sheetViews>
  <sheetFormatPr defaultColWidth="9.140625" defaultRowHeight="12.75" x14ac:dyDescent="0.2"/>
  <cols>
    <col min="1" max="1" width="5" style="8" customWidth="1"/>
    <col min="2" max="2" width="18.7109375" style="9" customWidth="1"/>
    <col min="3" max="3" width="50.140625" style="9" customWidth="1"/>
    <col min="4" max="4" width="20.5703125" style="27" customWidth="1"/>
    <col min="5" max="5" width="15.28515625" style="27" customWidth="1"/>
    <col min="6" max="6" width="17.5703125" style="27" customWidth="1"/>
    <col min="7" max="7" width="16.85546875" style="27" customWidth="1"/>
    <col min="8" max="8" width="16.42578125" style="27" customWidth="1"/>
    <col min="9" max="9" width="9.140625" style="96"/>
    <col min="10" max="10" width="20.28515625" style="96" customWidth="1"/>
    <col min="11" max="11" width="22.85546875" style="96" customWidth="1"/>
    <col min="12" max="16384" width="9.140625" style="96"/>
  </cols>
  <sheetData>
    <row r="1" spans="1:8" s="38" customFormat="1" ht="19.149999999999999" customHeight="1" x14ac:dyDescent="0.2">
      <c r="A1" s="155" t="s">
        <v>26</v>
      </c>
      <c r="B1" s="36"/>
      <c r="C1" s="241" t="s">
        <v>32</v>
      </c>
      <c r="D1" s="241"/>
      <c r="E1" s="241"/>
      <c r="F1" s="241"/>
      <c r="G1" s="241"/>
      <c r="H1" s="37"/>
    </row>
    <row r="2" spans="1:8" ht="21" customHeight="1" x14ac:dyDescent="0.2">
      <c r="A2" s="39" t="s">
        <v>27</v>
      </c>
      <c r="C2" s="39"/>
    </row>
    <row r="3" spans="1:8" ht="17.25" customHeight="1" x14ac:dyDescent="0.25">
      <c r="A3" s="242" t="s">
        <v>42</v>
      </c>
      <c r="B3" s="242"/>
      <c r="C3" s="242"/>
      <c r="E3" s="243"/>
      <c r="F3" s="243"/>
      <c r="G3" s="243"/>
      <c r="H3" s="243"/>
    </row>
    <row r="4" spans="1:8" s="42" customFormat="1" ht="22.15" customHeight="1" x14ac:dyDescent="0.25">
      <c r="A4" s="244" t="s">
        <v>28</v>
      </c>
      <c r="B4" s="244"/>
      <c r="C4" s="244"/>
      <c r="D4" s="40">
        <f>H43</f>
        <v>111570.44</v>
      </c>
      <c r="E4" s="41" t="s">
        <v>31</v>
      </c>
      <c r="F4" s="2"/>
      <c r="G4" s="2"/>
      <c r="H4" s="2"/>
    </row>
    <row r="5" spans="1:8" ht="9.75" customHeight="1" x14ac:dyDescent="0.2">
      <c r="A5" s="245"/>
      <c r="B5" s="245"/>
      <c r="C5" s="245"/>
      <c r="D5" s="245"/>
      <c r="E5" s="246"/>
      <c r="F5" s="246"/>
      <c r="G5" s="246"/>
      <c r="H5" s="246"/>
    </row>
    <row r="6" spans="1:8" ht="18" customHeight="1" x14ac:dyDescent="0.2">
      <c r="A6" s="247" t="s">
        <v>29</v>
      </c>
      <c r="B6" s="247"/>
      <c r="C6" s="247"/>
      <c r="D6" s="247"/>
      <c r="E6" s="248"/>
      <c r="F6" s="248"/>
      <c r="G6" s="248"/>
      <c r="H6" s="248"/>
    </row>
    <row r="7" spans="1:8" ht="15" x14ac:dyDescent="0.2">
      <c r="A7" s="3" t="s">
        <v>43</v>
      </c>
      <c r="B7" s="4"/>
      <c r="C7" s="5"/>
      <c r="D7" s="4"/>
      <c r="E7" s="156"/>
      <c r="F7" s="156"/>
      <c r="G7" s="156"/>
      <c r="H7" s="156"/>
    </row>
    <row r="8" spans="1:8" ht="9.6" customHeight="1" x14ac:dyDescent="0.2">
      <c r="A8" s="249"/>
      <c r="B8" s="249"/>
      <c r="C8" s="249"/>
      <c r="D8" s="6"/>
      <c r="E8" s="250"/>
      <c r="F8" s="250"/>
      <c r="G8" s="7"/>
      <c r="H8" s="7"/>
    </row>
    <row r="9" spans="1:8" ht="27" customHeight="1" x14ac:dyDescent="0.2">
      <c r="A9" s="251" t="s">
        <v>5</v>
      </c>
      <c r="B9" s="251"/>
      <c r="C9" s="251"/>
      <c r="D9" s="251"/>
      <c r="E9" s="251"/>
      <c r="F9" s="251"/>
      <c r="G9" s="251"/>
      <c r="H9" s="251"/>
    </row>
    <row r="10" spans="1:8" s="38" customFormat="1" ht="31.5" customHeight="1" x14ac:dyDescent="0.2">
      <c r="A10" s="240" t="s">
        <v>335</v>
      </c>
      <c r="B10" s="240"/>
      <c r="C10" s="240"/>
      <c r="D10" s="240"/>
      <c r="E10" s="240"/>
      <c r="F10" s="240"/>
      <c r="G10" s="240"/>
      <c r="H10" s="240"/>
    </row>
    <row r="11" spans="1:8" ht="18" customHeight="1" x14ac:dyDescent="0.2">
      <c r="C11" s="231" t="s">
        <v>0</v>
      </c>
      <c r="D11" s="231"/>
      <c r="E11" s="231"/>
      <c r="F11" s="10"/>
      <c r="G11" s="10"/>
      <c r="H11" s="10"/>
    </row>
    <row r="12" spans="1:8" ht="21" customHeight="1" x14ac:dyDescent="0.2">
      <c r="A12" s="232" t="s">
        <v>336</v>
      </c>
      <c r="B12" s="232"/>
      <c r="C12" s="232"/>
      <c r="D12" s="232"/>
      <c r="E12" s="232"/>
      <c r="F12" s="232"/>
      <c r="G12" s="232"/>
      <c r="H12" s="232"/>
    </row>
    <row r="13" spans="1:8" x14ac:dyDescent="0.2">
      <c r="B13" s="9" t="s">
        <v>330</v>
      </c>
      <c r="D13" s="11"/>
      <c r="E13" s="10"/>
      <c r="F13" s="233" t="s">
        <v>327</v>
      </c>
      <c r="G13" s="233"/>
      <c r="H13" s="10">
        <f>1.05100356465448*1.04900176223018*1.04700027303725*1.04700027303725*1.04700027303725*1.04700027303725</f>
        <v>1.32485267366686</v>
      </c>
    </row>
    <row r="14" spans="1:8" ht="14.25" customHeight="1" x14ac:dyDescent="0.2">
      <c r="A14" s="228" t="s">
        <v>1</v>
      </c>
      <c r="B14" s="234" t="s">
        <v>6</v>
      </c>
      <c r="C14" s="234" t="s">
        <v>7</v>
      </c>
      <c r="D14" s="237" t="s">
        <v>44</v>
      </c>
      <c r="E14" s="238"/>
      <c r="F14" s="238"/>
      <c r="G14" s="239"/>
      <c r="H14" s="228" t="s">
        <v>9</v>
      </c>
    </row>
    <row r="15" spans="1:8" ht="12.75" customHeight="1" x14ac:dyDescent="0.2">
      <c r="A15" s="229"/>
      <c r="B15" s="235"/>
      <c r="C15" s="235"/>
      <c r="D15" s="228" t="s">
        <v>8</v>
      </c>
      <c r="E15" s="228" t="s">
        <v>2</v>
      </c>
      <c r="F15" s="228" t="s">
        <v>3</v>
      </c>
      <c r="G15" s="228" t="s">
        <v>4</v>
      </c>
      <c r="H15" s="229"/>
    </row>
    <row r="16" spans="1:8" x14ac:dyDescent="0.2">
      <c r="A16" s="229"/>
      <c r="B16" s="235"/>
      <c r="C16" s="235"/>
      <c r="D16" s="229"/>
      <c r="E16" s="229"/>
      <c r="F16" s="229"/>
      <c r="G16" s="229"/>
      <c r="H16" s="229"/>
    </row>
    <row r="17" spans="1:8" x14ac:dyDescent="0.2">
      <c r="A17" s="230"/>
      <c r="B17" s="236"/>
      <c r="C17" s="236"/>
      <c r="D17" s="230"/>
      <c r="E17" s="230"/>
      <c r="F17" s="230"/>
      <c r="G17" s="230"/>
      <c r="H17" s="230"/>
    </row>
    <row r="18" spans="1:8" x14ac:dyDescent="0.2">
      <c r="A18" s="12">
        <v>1</v>
      </c>
      <c r="B18" s="13">
        <v>2</v>
      </c>
      <c r="C18" s="13">
        <v>3</v>
      </c>
      <c r="D18" s="12">
        <v>4</v>
      </c>
      <c r="E18" s="12">
        <v>5</v>
      </c>
      <c r="F18" s="12">
        <v>6</v>
      </c>
      <c r="G18" s="12">
        <v>7</v>
      </c>
      <c r="H18" s="12">
        <v>8</v>
      </c>
    </row>
    <row r="19" spans="1:8" ht="12.75" customHeight="1" x14ac:dyDescent="0.2">
      <c r="A19" s="221" t="s">
        <v>10</v>
      </c>
      <c r="B19" s="222"/>
      <c r="C19" s="222"/>
      <c r="D19" s="222"/>
      <c r="E19" s="222"/>
      <c r="F19" s="222"/>
      <c r="G19" s="222"/>
      <c r="H19" s="223"/>
    </row>
    <row r="20" spans="1:8" ht="28.15" customHeight="1" x14ac:dyDescent="0.2">
      <c r="A20" s="16">
        <v>1</v>
      </c>
      <c r="B20" s="151" t="s">
        <v>328</v>
      </c>
      <c r="C20" s="151" t="s">
        <v>105</v>
      </c>
      <c r="D20" s="102">
        <f>'ОСР 02-01 25'!D16*'2027 г.  '!H13</f>
        <v>0</v>
      </c>
      <c r="E20" s="105">
        <f>'ОСР 02-01 27 '!E15*H13</f>
        <v>20517.75</v>
      </c>
      <c r="F20" s="105">
        <f>'ОСР 02-01 27 '!F16*H13</f>
        <v>58293.52</v>
      </c>
      <c r="G20" s="102"/>
      <c r="H20" s="105">
        <f>SUM(D20:G20)</f>
        <v>78811.27</v>
      </c>
    </row>
    <row r="21" spans="1:8" ht="18" customHeight="1" x14ac:dyDescent="0.2">
      <c r="A21" s="14"/>
      <c r="B21" s="224" t="s">
        <v>11</v>
      </c>
      <c r="C21" s="225"/>
      <c r="D21" s="100">
        <f>SUM(D20:D20)</f>
        <v>0</v>
      </c>
      <c r="E21" s="100">
        <f>SUM(E20:E20)</f>
        <v>20517.75</v>
      </c>
      <c r="F21" s="100">
        <f>SUM(F20:F20)</f>
        <v>58293.52</v>
      </c>
      <c r="G21" s="100"/>
      <c r="H21" s="100">
        <f>SUM(H20:H20)</f>
        <v>78811.27</v>
      </c>
    </row>
    <row r="22" spans="1:8" ht="12.75" customHeight="1" x14ac:dyDescent="0.2">
      <c r="A22" s="221" t="s">
        <v>12</v>
      </c>
      <c r="B22" s="222"/>
      <c r="C22" s="222"/>
      <c r="D22" s="222"/>
      <c r="E22" s="222"/>
      <c r="F22" s="222"/>
      <c r="G22" s="222"/>
      <c r="H22" s="223"/>
    </row>
    <row r="23" spans="1:8" ht="12.75" customHeight="1" x14ac:dyDescent="0.2">
      <c r="A23" s="14"/>
      <c r="B23" s="224" t="s">
        <v>13</v>
      </c>
      <c r="C23" s="225"/>
      <c r="D23" s="100">
        <f>D21</f>
        <v>0</v>
      </c>
      <c r="E23" s="100">
        <f>E21</f>
        <v>20517.75</v>
      </c>
      <c r="F23" s="100">
        <f>F21</f>
        <v>58293.52</v>
      </c>
      <c r="G23" s="100"/>
      <c r="H23" s="100">
        <f>H21</f>
        <v>78811.27</v>
      </c>
    </row>
    <row r="24" spans="1:8" ht="12.75" customHeight="1" x14ac:dyDescent="0.2">
      <c r="A24" s="221" t="s">
        <v>14</v>
      </c>
      <c r="B24" s="222"/>
      <c r="C24" s="222"/>
      <c r="D24" s="222"/>
      <c r="E24" s="222"/>
      <c r="F24" s="222"/>
      <c r="G24" s="222"/>
      <c r="H24" s="223"/>
    </row>
    <row r="25" spans="1:8" ht="19.5" hidden="1" customHeight="1" x14ac:dyDescent="0.2">
      <c r="A25" s="16">
        <v>19</v>
      </c>
      <c r="B25" s="151" t="s">
        <v>15</v>
      </c>
      <c r="C25" s="151" t="s">
        <v>16</v>
      </c>
      <c r="D25" s="18"/>
      <c r="E25" s="19"/>
      <c r="F25" s="20"/>
      <c r="G25" s="20"/>
      <c r="H25" s="21">
        <f t="shared" ref="H25" si="0">SUM(E25:G25)</f>
        <v>0</v>
      </c>
    </row>
    <row r="26" spans="1:8" ht="12.75" customHeight="1" x14ac:dyDescent="0.2">
      <c r="A26" s="14"/>
      <c r="B26" s="224" t="s">
        <v>17</v>
      </c>
      <c r="C26" s="225"/>
      <c r="D26" s="20"/>
      <c r="E26" s="22"/>
      <c r="F26" s="23"/>
      <c r="G26" s="23"/>
      <c r="H26" s="22"/>
    </row>
    <row r="27" spans="1:8" ht="12.75" customHeight="1" x14ac:dyDescent="0.2">
      <c r="A27" s="14"/>
      <c r="B27" s="224" t="s">
        <v>18</v>
      </c>
      <c r="C27" s="225"/>
      <c r="D27" s="100">
        <f>D23+D26</f>
        <v>0</v>
      </c>
      <c r="E27" s="100">
        <f t="shared" ref="E27:H27" si="1">E23+E26</f>
        <v>20517.75</v>
      </c>
      <c r="F27" s="100">
        <f t="shared" si="1"/>
        <v>58293.52</v>
      </c>
      <c r="G27" s="100"/>
      <c r="H27" s="100">
        <f t="shared" si="1"/>
        <v>78811.27</v>
      </c>
    </row>
    <row r="28" spans="1:8" ht="15" customHeight="1" x14ac:dyDescent="0.2">
      <c r="A28" s="221" t="s">
        <v>19</v>
      </c>
      <c r="B28" s="222"/>
      <c r="C28" s="222"/>
      <c r="D28" s="222"/>
      <c r="E28" s="222"/>
      <c r="F28" s="222"/>
      <c r="G28" s="222"/>
      <c r="H28" s="223"/>
    </row>
    <row r="29" spans="1:8" ht="15.95" customHeight="1" x14ac:dyDescent="0.2">
      <c r="A29" s="16">
        <v>2</v>
      </c>
      <c r="B29" s="151" t="s">
        <v>333</v>
      </c>
      <c r="C29" s="151" t="s">
        <v>106</v>
      </c>
      <c r="D29" s="20"/>
      <c r="E29" s="20"/>
      <c r="F29" s="20"/>
      <c r="G29" s="19">
        <f>'ОСР 09-01 27'!H16*H13</f>
        <v>3592.68</v>
      </c>
      <c r="H29" s="19">
        <f>SUM(D29:G29)</f>
        <v>3592.68</v>
      </c>
    </row>
    <row r="30" spans="1:8" ht="12.75" customHeight="1" x14ac:dyDescent="0.2">
      <c r="A30" s="14"/>
      <c r="B30" s="224" t="s">
        <v>20</v>
      </c>
      <c r="C30" s="225"/>
      <c r="D30" s="24"/>
      <c r="E30" s="24"/>
      <c r="F30" s="24"/>
      <c r="G30" s="22">
        <f>SUM(G29:G29)</f>
        <v>3592.68</v>
      </c>
      <c r="H30" s="22">
        <f>SUM(H29:H29)</f>
        <v>3592.68</v>
      </c>
    </row>
    <row r="31" spans="1:8" ht="12.75" customHeight="1" x14ac:dyDescent="0.2">
      <c r="A31" s="14"/>
      <c r="B31" s="224" t="s">
        <v>21</v>
      </c>
      <c r="C31" s="225"/>
      <c r="D31" s="100">
        <f>D27+D30</f>
        <v>0</v>
      </c>
      <c r="E31" s="100">
        <f>E27+E30</f>
        <v>20517.75</v>
      </c>
      <c r="F31" s="100">
        <f>F27+F30</f>
        <v>58293.52</v>
      </c>
      <c r="G31" s="100">
        <f>G27+G30</f>
        <v>3592.68</v>
      </c>
      <c r="H31" s="100">
        <f>H27+H30</f>
        <v>82403.95</v>
      </c>
    </row>
    <row r="32" spans="1:8" ht="12.75" customHeight="1" x14ac:dyDescent="0.2">
      <c r="A32" s="221" t="s">
        <v>22</v>
      </c>
      <c r="B32" s="222"/>
      <c r="C32" s="222"/>
      <c r="D32" s="222"/>
      <c r="E32" s="222"/>
      <c r="F32" s="222"/>
      <c r="G32" s="222"/>
      <c r="H32" s="223"/>
    </row>
    <row r="33" spans="1:11" ht="76.5" x14ac:dyDescent="0.2">
      <c r="A33" s="16">
        <v>3</v>
      </c>
      <c r="B33" s="151" t="s">
        <v>321</v>
      </c>
      <c r="C33" s="151" t="s">
        <v>322</v>
      </c>
      <c r="D33" s="20"/>
      <c r="E33" s="25"/>
      <c r="F33" s="25"/>
      <c r="G33" s="31">
        <f>(H31+G37)*2.14%</f>
        <v>1928.7</v>
      </c>
      <c r="H33" s="31">
        <f t="shared" ref="H33" si="2">SUM(D33:G33)</f>
        <v>1928.7</v>
      </c>
    </row>
    <row r="34" spans="1:11" ht="27" customHeight="1" x14ac:dyDescent="0.2">
      <c r="A34" s="14"/>
      <c r="B34" s="224" t="s">
        <v>23</v>
      </c>
      <c r="C34" s="225"/>
      <c r="D34" s="25"/>
      <c r="E34" s="26"/>
      <c r="F34" s="26"/>
      <c r="G34" s="26">
        <f>SUM(G33:G33)</f>
        <v>1928.7</v>
      </c>
      <c r="H34" s="26">
        <f>SUM(H33:H33)</f>
        <v>1928.7</v>
      </c>
    </row>
    <row r="35" spans="1:11" ht="56.45" customHeight="1" x14ac:dyDescent="0.2">
      <c r="A35" s="221" t="s">
        <v>36</v>
      </c>
      <c r="B35" s="222"/>
      <c r="C35" s="222"/>
      <c r="D35" s="222"/>
      <c r="E35" s="222"/>
      <c r="F35" s="222"/>
      <c r="G35" s="222"/>
      <c r="H35" s="223"/>
    </row>
    <row r="36" spans="1:11" ht="15.95" customHeight="1" x14ac:dyDescent="0.2">
      <c r="A36" s="16">
        <v>4</v>
      </c>
      <c r="B36" s="151" t="s">
        <v>35</v>
      </c>
      <c r="C36" s="151" t="s">
        <v>34</v>
      </c>
      <c r="D36" s="43"/>
      <c r="E36" s="43"/>
      <c r="F36" s="43"/>
      <c r="G36" s="105">
        <f>H31*0.093711102</f>
        <v>7722.16</v>
      </c>
      <c r="H36" s="105">
        <f t="shared" ref="H36" si="3">SUM(D36:G36)</f>
        <v>7722.16</v>
      </c>
      <c r="I36" s="44"/>
    </row>
    <row r="37" spans="1:11" ht="117" customHeight="1" x14ac:dyDescent="0.2">
      <c r="A37" s="14"/>
      <c r="B37" s="224" t="s">
        <v>37</v>
      </c>
      <c r="C37" s="225"/>
      <c r="D37" s="15"/>
      <c r="E37" s="15"/>
      <c r="F37" s="15"/>
      <c r="G37" s="100">
        <f>G36</f>
        <v>7722.16</v>
      </c>
      <c r="H37" s="100">
        <f>H36</f>
        <v>7722.16</v>
      </c>
    </row>
    <row r="38" spans="1:11" ht="12.75" customHeight="1" x14ac:dyDescent="0.2">
      <c r="A38" s="14"/>
      <c r="B38" s="224" t="s">
        <v>24</v>
      </c>
      <c r="C38" s="225"/>
      <c r="D38" s="26">
        <f>D37+D34+D31</f>
        <v>0</v>
      </c>
      <c r="E38" s="26">
        <f t="shared" ref="E38:F38" si="4">E37+E34+E31</f>
        <v>20517.75</v>
      </c>
      <c r="F38" s="26">
        <f t="shared" si="4"/>
        <v>58293.52</v>
      </c>
      <c r="G38" s="100">
        <f>G37+G34+G31</f>
        <v>13243.54</v>
      </c>
      <c r="H38" s="100">
        <f>H37+H34+H31</f>
        <v>92054.81</v>
      </c>
      <c r="J38" s="75"/>
      <c r="K38" s="75"/>
    </row>
    <row r="39" spans="1:11" ht="12.75" customHeight="1" x14ac:dyDescent="0.2">
      <c r="A39" s="221" t="s">
        <v>329</v>
      </c>
      <c r="B39" s="222"/>
      <c r="C39" s="223"/>
      <c r="D39" s="26">
        <f>D38</f>
        <v>0</v>
      </c>
      <c r="E39" s="26">
        <f t="shared" ref="E39:F39" si="5">E38</f>
        <v>20517.75</v>
      </c>
      <c r="F39" s="26">
        <f t="shared" si="5"/>
        <v>58293.52</v>
      </c>
      <c r="G39" s="100">
        <f>G38</f>
        <v>13243.54</v>
      </c>
      <c r="H39" s="100">
        <f>H38</f>
        <v>92054.81</v>
      </c>
    </row>
    <row r="40" spans="1:11" x14ac:dyDescent="0.2">
      <c r="A40" s="16">
        <v>5</v>
      </c>
      <c r="B40" s="45"/>
      <c r="C40" s="151" t="s">
        <v>38</v>
      </c>
      <c r="D40" s="31">
        <f>D39*1%</f>
        <v>0</v>
      </c>
      <c r="E40" s="31">
        <f t="shared" ref="E40:F40" si="6">E39*1%</f>
        <v>205.18</v>
      </c>
      <c r="F40" s="31">
        <f t="shared" si="6"/>
        <v>582.94000000000005</v>
      </c>
      <c r="G40" s="105">
        <f>G39*1%</f>
        <v>132.44</v>
      </c>
      <c r="H40" s="105">
        <f>SUM(D40:G40)</f>
        <v>920.56</v>
      </c>
    </row>
    <row r="41" spans="1:11" s="38" customFormat="1" ht="16.5" customHeight="1" x14ac:dyDescent="0.2">
      <c r="A41" s="46"/>
      <c r="B41" s="224" t="s">
        <v>39</v>
      </c>
      <c r="C41" s="225"/>
      <c r="D41" s="26">
        <f>D39+D40</f>
        <v>0</v>
      </c>
      <c r="E41" s="26">
        <f t="shared" ref="E41:G41" si="7">E39+E40</f>
        <v>20722.93</v>
      </c>
      <c r="F41" s="26">
        <f t="shared" si="7"/>
        <v>58876.46</v>
      </c>
      <c r="G41" s="100">
        <f t="shared" si="7"/>
        <v>13375.98</v>
      </c>
      <c r="H41" s="100">
        <f>H39+H40</f>
        <v>92975.37</v>
      </c>
    </row>
    <row r="42" spans="1:11" ht="18" customHeight="1" x14ac:dyDescent="0.2">
      <c r="A42" s="16">
        <v>6</v>
      </c>
      <c r="B42" s="151"/>
      <c r="C42" s="151" t="s">
        <v>25</v>
      </c>
      <c r="D42" s="26">
        <f>D41*0.2</f>
        <v>0</v>
      </c>
      <c r="E42" s="26">
        <f>E41*0.2</f>
        <v>4144.59</v>
      </c>
      <c r="F42" s="26">
        <f>F41*0.2</f>
        <v>11775.29</v>
      </c>
      <c r="G42" s="100">
        <f>G41*0.2</f>
        <v>2675.2</v>
      </c>
      <c r="H42" s="100">
        <f>H41*0.2</f>
        <v>18595.07</v>
      </c>
      <c r="J42" s="210"/>
      <c r="K42" s="204"/>
    </row>
    <row r="43" spans="1:11" s="47" customFormat="1" ht="18" customHeight="1" x14ac:dyDescent="0.2">
      <c r="A43" s="154"/>
      <c r="B43" s="226" t="s">
        <v>30</v>
      </c>
      <c r="C43" s="227"/>
      <c r="D43" s="26">
        <f>D41+D42</f>
        <v>0</v>
      </c>
      <c r="E43" s="26">
        <f>E41+E42</f>
        <v>24867.52</v>
      </c>
      <c r="F43" s="26">
        <f>F41+F42</f>
        <v>70651.75</v>
      </c>
      <c r="G43" s="100">
        <f>G41+G42</f>
        <v>16051.18</v>
      </c>
      <c r="H43" s="100">
        <f>H41+H42</f>
        <v>111570.44</v>
      </c>
      <c r="J43" s="210"/>
      <c r="K43" s="209"/>
    </row>
    <row r="45" spans="1:11" s="49" customFormat="1" ht="21" customHeight="1" x14ac:dyDescent="0.2">
      <c r="A45" s="220"/>
      <c r="B45" s="220"/>
      <c r="C45" s="220"/>
      <c r="D45" s="48"/>
      <c r="E45" s="48"/>
      <c r="F45" s="48"/>
      <c r="G45" s="48"/>
      <c r="H45" s="48"/>
    </row>
    <row r="46" spans="1:11" s="49" customFormat="1" ht="14.25" customHeight="1" x14ac:dyDescent="0.2">
      <c r="A46" s="218"/>
      <c r="B46" s="218"/>
      <c r="C46" s="218"/>
      <c r="D46" s="48"/>
      <c r="E46" s="48"/>
      <c r="F46" s="48"/>
      <c r="G46" s="219"/>
      <c r="H46" s="219"/>
    </row>
    <row r="47" spans="1:11" s="50" customFormat="1" ht="12.75" customHeight="1" x14ac:dyDescent="0.2">
      <c r="A47" s="217"/>
      <c r="B47" s="217"/>
      <c r="C47" s="217"/>
      <c r="D47" s="217"/>
      <c r="E47" s="217"/>
      <c r="F47" s="217"/>
      <c r="G47" s="217"/>
      <c r="H47" s="217"/>
    </row>
    <row r="48" spans="1:11" s="49" customFormat="1" ht="21" customHeight="1" x14ac:dyDescent="0.2">
      <c r="A48" s="220"/>
      <c r="B48" s="220"/>
      <c r="C48" s="220"/>
      <c r="D48" s="48"/>
      <c r="E48" s="48"/>
      <c r="F48" s="48"/>
      <c r="G48" s="48"/>
      <c r="H48" s="48"/>
    </row>
    <row r="49" spans="1:8" s="49" customFormat="1" ht="37.5" customHeight="1" x14ac:dyDescent="0.2">
      <c r="A49" s="219"/>
      <c r="B49" s="219"/>
      <c r="C49" s="219"/>
      <c r="D49" s="48"/>
      <c r="E49" s="48"/>
      <c r="F49" s="48"/>
      <c r="G49" s="219"/>
      <c r="H49" s="219"/>
    </row>
    <row r="50" spans="1:8" s="50" customFormat="1" ht="15.6" customHeight="1" x14ac:dyDescent="0.2">
      <c r="A50" s="217"/>
      <c r="B50" s="217"/>
      <c r="C50" s="217"/>
      <c r="D50" s="217"/>
      <c r="E50" s="217"/>
      <c r="F50" s="217"/>
      <c r="G50" s="217"/>
      <c r="H50" s="217"/>
    </row>
    <row r="51" spans="1:8" x14ac:dyDescent="0.2">
      <c r="C51" s="39"/>
    </row>
    <row r="53" spans="1:8" x14ac:dyDescent="0.2">
      <c r="G53" s="51"/>
      <c r="H53" s="51"/>
    </row>
  </sheetData>
  <mergeCells count="50">
    <mergeCell ref="A10:H10"/>
    <mergeCell ref="C1:G1"/>
    <mergeCell ref="A3:C3"/>
    <mergeCell ref="E3:H3"/>
    <mergeCell ref="A4:C4"/>
    <mergeCell ref="A5:D5"/>
    <mergeCell ref="E5:H5"/>
    <mergeCell ref="A6:D6"/>
    <mergeCell ref="E6:H6"/>
    <mergeCell ref="A8:C8"/>
    <mergeCell ref="E8:F8"/>
    <mergeCell ref="A9:H9"/>
    <mergeCell ref="B23:C23"/>
    <mergeCell ref="C11:E11"/>
    <mergeCell ref="A12:H12"/>
    <mergeCell ref="F13:G13"/>
    <mergeCell ref="A14:A17"/>
    <mergeCell ref="B14:B17"/>
    <mergeCell ref="C14:C17"/>
    <mergeCell ref="D14:G14"/>
    <mergeCell ref="H14:H17"/>
    <mergeCell ref="D15:D17"/>
    <mergeCell ref="E15:E17"/>
    <mergeCell ref="F15:F17"/>
    <mergeCell ref="G15:G17"/>
    <mergeCell ref="A19:H19"/>
    <mergeCell ref="B21:C21"/>
    <mergeCell ref="A22:H22"/>
    <mergeCell ref="A39:C39"/>
    <mergeCell ref="A24:H24"/>
    <mergeCell ref="B26:C26"/>
    <mergeCell ref="B27:C27"/>
    <mergeCell ref="A28:H28"/>
    <mergeCell ref="B30:C30"/>
    <mergeCell ref="B31:C31"/>
    <mergeCell ref="A32:H32"/>
    <mergeCell ref="B34:C34"/>
    <mergeCell ref="A35:H35"/>
    <mergeCell ref="B37:C37"/>
    <mergeCell ref="B38:C38"/>
    <mergeCell ref="A48:C48"/>
    <mergeCell ref="A49:C49"/>
    <mergeCell ref="G49:H49"/>
    <mergeCell ref="A50:H50"/>
    <mergeCell ref="B41:C41"/>
    <mergeCell ref="B43:C43"/>
    <mergeCell ref="A45:C45"/>
    <mergeCell ref="A46:C46"/>
    <mergeCell ref="G46:H46"/>
    <mergeCell ref="A47:H47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5"/>
  <dimension ref="A1:K30"/>
  <sheetViews>
    <sheetView workbookViewId="0">
      <selection activeCell="C15" sqref="C15"/>
    </sheetView>
  </sheetViews>
  <sheetFormatPr defaultRowHeight="15.75" x14ac:dyDescent="0.25"/>
  <cols>
    <col min="1" max="1" width="18.42578125" style="57" customWidth="1"/>
    <col min="2" max="2" width="28.5703125" style="57" bestFit="1" customWidth="1"/>
    <col min="3" max="3" width="68.5703125" style="57" bestFit="1" customWidth="1"/>
    <col min="4" max="4" width="22.140625" style="57" customWidth="1"/>
    <col min="5" max="7" width="17.140625" style="57" bestFit="1" customWidth="1"/>
    <col min="8" max="8" width="24" style="57" customWidth="1"/>
    <col min="9" max="9" width="9.140625" style="57"/>
    <col min="10" max="10" width="17.140625" style="57" customWidth="1"/>
    <col min="11" max="11" width="14.85546875" style="57" customWidth="1"/>
    <col min="12" max="16384" width="9.140625" style="57"/>
  </cols>
  <sheetData>
    <row r="1" spans="1:11" x14ac:dyDescent="0.25">
      <c r="A1" s="55" t="s">
        <v>88</v>
      </c>
      <c r="B1" s="56"/>
      <c r="C1" s="55"/>
      <c r="D1" s="55"/>
      <c r="E1" s="55"/>
      <c r="F1" s="55"/>
      <c r="G1" s="55"/>
      <c r="H1" s="55"/>
    </row>
    <row r="2" spans="1:11" x14ac:dyDescent="0.25">
      <c r="A2" s="56" t="s">
        <v>48</v>
      </c>
      <c r="B2" s="58"/>
    </row>
    <row r="3" spans="1:11" x14ac:dyDescent="0.25">
      <c r="A3" s="157"/>
      <c r="B3" s="58"/>
      <c r="C3" s="252"/>
      <c r="D3" s="252"/>
      <c r="E3" s="252"/>
      <c r="F3" s="252"/>
      <c r="G3" s="252"/>
      <c r="H3" s="252"/>
    </row>
    <row r="4" spans="1:11" x14ac:dyDescent="0.25">
      <c r="A4" s="56" t="s">
        <v>48</v>
      </c>
      <c r="B4" s="60"/>
      <c r="C4" s="61"/>
    </row>
    <row r="5" spans="1:11" ht="38.25" customHeight="1" x14ac:dyDescent="0.25">
      <c r="A5" s="56" t="s">
        <v>48</v>
      </c>
      <c r="B5" s="60" t="s">
        <v>67</v>
      </c>
      <c r="C5" s="240" t="s">
        <v>335</v>
      </c>
      <c r="D5" s="240"/>
      <c r="E5" s="240"/>
      <c r="F5" s="240"/>
      <c r="G5" s="240"/>
      <c r="H5" s="240"/>
      <c r="I5" s="74"/>
    </row>
    <row r="6" spans="1:11" x14ac:dyDescent="0.25">
      <c r="A6" s="56"/>
      <c r="B6" s="56"/>
    </row>
    <row r="7" spans="1:11" x14ac:dyDescent="0.25">
      <c r="A7" s="55"/>
      <c r="B7" s="58"/>
      <c r="C7" s="55" t="s">
        <v>68</v>
      </c>
      <c r="D7" s="55"/>
      <c r="E7" s="55"/>
      <c r="F7" s="55"/>
      <c r="G7" s="55"/>
      <c r="H7" s="55"/>
    </row>
    <row r="8" spans="1:11" x14ac:dyDescent="0.25">
      <c r="A8" s="56" t="s">
        <v>48</v>
      </c>
      <c r="B8" s="60"/>
    </row>
    <row r="9" spans="1:11" x14ac:dyDescent="0.25">
      <c r="A9" s="157"/>
      <c r="B9" s="60" t="s">
        <v>69</v>
      </c>
      <c r="C9" s="253" t="s">
        <v>70</v>
      </c>
      <c r="D9" s="253"/>
      <c r="E9" s="253"/>
      <c r="F9" s="253"/>
      <c r="G9" s="253"/>
      <c r="H9" s="253"/>
    </row>
    <row r="10" spans="1:11" x14ac:dyDescent="0.25">
      <c r="A10" s="56" t="s">
        <v>48</v>
      </c>
    </row>
    <row r="11" spans="1:11" x14ac:dyDescent="0.25">
      <c r="A11" s="60" t="s">
        <v>320</v>
      </c>
      <c r="B11" s="60"/>
      <c r="I11" s="57" t="s">
        <v>52</v>
      </c>
    </row>
    <row r="12" spans="1:11" x14ac:dyDescent="0.25">
      <c r="A12" s="254" t="s">
        <v>51</v>
      </c>
      <c r="B12" s="255" t="s">
        <v>45</v>
      </c>
      <c r="C12" s="256" t="s">
        <v>71</v>
      </c>
      <c r="D12" s="257" t="s">
        <v>44</v>
      </c>
      <c r="E12" s="257" t="s">
        <v>48</v>
      </c>
      <c r="F12" s="257" t="s">
        <v>48</v>
      </c>
      <c r="G12" s="257" t="s">
        <v>48</v>
      </c>
      <c r="H12" s="257" t="s">
        <v>48</v>
      </c>
    </row>
    <row r="13" spans="1:11" ht="31.5" x14ac:dyDescent="0.25">
      <c r="A13" s="254" t="s">
        <v>48</v>
      </c>
      <c r="B13" s="255"/>
      <c r="C13" s="256" t="s">
        <v>48</v>
      </c>
      <c r="D13" s="161" t="s">
        <v>72</v>
      </c>
      <c r="E13" s="161" t="s">
        <v>2</v>
      </c>
      <c r="F13" s="161" t="s">
        <v>49</v>
      </c>
      <c r="G13" s="161" t="s">
        <v>50</v>
      </c>
      <c r="H13" s="161" t="s">
        <v>53</v>
      </c>
    </row>
    <row r="14" spans="1:11" x14ac:dyDescent="0.25">
      <c r="A14" s="158">
        <v>1</v>
      </c>
      <c r="B14" s="159">
        <v>2</v>
      </c>
      <c r="C14" s="160">
        <v>3</v>
      </c>
      <c r="D14" s="161">
        <v>4</v>
      </c>
      <c r="E14" s="161">
        <v>5</v>
      </c>
      <c r="F14" s="161">
        <v>6</v>
      </c>
      <c r="G14" s="161">
        <v>7</v>
      </c>
      <c r="H14" s="161">
        <v>8</v>
      </c>
    </row>
    <row r="15" spans="1:11" ht="25.5" x14ac:dyDescent="0.25">
      <c r="A15" s="66">
        <v>1</v>
      </c>
      <c r="B15" s="151" t="s">
        <v>33</v>
      </c>
      <c r="C15" s="213" t="s">
        <v>337</v>
      </c>
      <c r="D15" s="67">
        <v>0</v>
      </c>
      <c r="E15" s="67">
        <f>'02-01-01'!G50*I15</f>
        <v>15486.82</v>
      </c>
      <c r="F15" s="67">
        <f>'02-01-01'!G54*I15</f>
        <v>44000</v>
      </c>
      <c r="G15" s="67"/>
      <c r="H15" s="67">
        <f>D15+E15+F15+G15</f>
        <v>59486.82</v>
      </c>
      <c r="I15" s="163">
        <v>2</v>
      </c>
      <c r="K15" s="70"/>
    </row>
    <row r="16" spans="1:11" x14ac:dyDescent="0.25">
      <c r="A16" s="161"/>
      <c r="B16" s="93"/>
      <c r="C16" s="68" t="s">
        <v>73</v>
      </c>
      <c r="D16" s="67">
        <f>SUM(D15:D15)</f>
        <v>0</v>
      </c>
      <c r="E16" s="67">
        <f>SUM(E15:E15)</f>
        <v>15486.82</v>
      </c>
      <c r="F16" s="67">
        <f>SUM(F15:F15)</f>
        <v>44000</v>
      </c>
      <c r="G16" s="67">
        <f>SUM(G15:G15)</f>
        <v>0</v>
      </c>
      <c r="H16" s="67">
        <f>SUM(H15:H15)</f>
        <v>59486.82</v>
      </c>
    </row>
    <row r="17" spans="1:8" ht="25.5" x14ac:dyDescent="0.25">
      <c r="A17" s="66">
        <v>2</v>
      </c>
      <c r="B17" s="93" t="s">
        <v>74</v>
      </c>
      <c r="C17" s="66" t="s">
        <v>75</v>
      </c>
      <c r="D17" s="67"/>
      <c r="E17" s="67"/>
      <c r="F17" s="67"/>
      <c r="G17" s="67"/>
      <c r="H17" s="67"/>
    </row>
    <row r="18" spans="1:8" ht="38.25" x14ac:dyDescent="0.25">
      <c r="A18" s="66">
        <v>3</v>
      </c>
      <c r="B18" s="93" t="s">
        <v>76</v>
      </c>
      <c r="C18" s="66" t="s">
        <v>77</v>
      </c>
      <c r="D18" s="67"/>
      <c r="E18" s="67"/>
      <c r="F18" s="67"/>
      <c r="G18" s="67"/>
      <c r="H18" s="67"/>
    </row>
    <row r="19" spans="1:8" x14ac:dyDescent="0.25">
      <c r="A19" s="161"/>
      <c r="B19" s="68"/>
      <c r="C19" s="68" t="s">
        <v>73</v>
      </c>
      <c r="D19" s="67">
        <f>D18+D17</f>
        <v>0</v>
      </c>
      <c r="E19" s="67">
        <f t="shared" ref="E19:F19" si="0">E18+E17</f>
        <v>0</v>
      </c>
      <c r="F19" s="67">
        <f t="shared" si="0"/>
        <v>0</v>
      </c>
      <c r="G19" s="67"/>
      <c r="H19" s="67">
        <f t="shared" ref="H19:H20" si="1">G19+F19+E19+D19</f>
        <v>0</v>
      </c>
    </row>
    <row r="20" spans="1:8" x14ac:dyDescent="0.25">
      <c r="A20" s="161"/>
      <c r="B20" s="68"/>
      <c r="C20" s="68" t="s">
        <v>78</v>
      </c>
      <c r="D20" s="67">
        <f>D19+D16</f>
        <v>0</v>
      </c>
      <c r="E20" s="67">
        <f t="shared" ref="E20:G20" si="2">E19+E16</f>
        <v>15486.82</v>
      </c>
      <c r="F20" s="67">
        <f t="shared" si="2"/>
        <v>44000</v>
      </c>
      <c r="G20" s="67">
        <f t="shared" si="2"/>
        <v>0</v>
      </c>
      <c r="H20" s="67">
        <f t="shared" si="1"/>
        <v>59486.82</v>
      </c>
    </row>
    <row r="21" spans="1:8" x14ac:dyDescent="0.25">
      <c r="A21" s="161"/>
      <c r="B21" s="68"/>
      <c r="C21" s="66" t="s">
        <v>56</v>
      </c>
      <c r="D21" s="67"/>
      <c r="E21" s="67"/>
      <c r="F21" s="67"/>
      <c r="G21" s="67"/>
      <c r="H21" s="67"/>
    </row>
    <row r="22" spans="1:8" x14ac:dyDescent="0.25">
      <c r="A22" s="161"/>
      <c r="B22" s="68"/>
      <c r="C22" s="66" t="s">
        <v>58</v>
      </c>
      <c r="D22" s="67"/>
      <c r="E22" s="67"/>
      <c r="F22" s="67"/>
      <c r="G22" s="67"/>
      <c r="H22" s="67"/>
    </row>
    <row r="23" spans="1:8" x14ac:dyDescent="0.25">
      <c r="A23" s="161"/>
      <c r="B23" s="68"/>
      <c r="C23" s="66" t="s">
        <v>79</v>
      </c>
      <c r="D23" s="67"/>
      <c r="E23" s="67"/>
      <c r="F23" s="67"/>
      <c r="G23" s="67"/>
      <c r="H23" s="67"/>
    </row>
    <row r="24" spans="1:8" x14ac:dyDescent="0.25">
      <c r="A24" s="161"/>
      <c r="B24" s="68"/>
      <c r="C24" s="66" t="s">
        <v>80</v>
      </c>
      <c r="D24" s="67"/>
      <c r="E24" s="67"/>
      <c r="F24" s="67"/>
      <c r="G24" s="67"/>
      <c r="H24" s="67"/>
    </row>
    <row r="25" spans="1:8" x14ac:dyDescent="0.25">
      <c r="A25" s="161"/>
      <c r="B25" s="68"/>
      <c r="C25" s="66" t="s">
        <v>81</v>
      </c>
      <c r="D25" s="67"/>
      <c r="E25" s="67"/>
      <c r="F25" s="67"/>
      <c r="G25" s="67"/>
      <c r="H25" s="67"/>
    </row>
    <row r="26" spans="1:8" x14ac:dyDescent="0.25">
      <c r="A26" s="161"/>
      <c r="B26" s="71"/>
      <c r="C26" s="66" t="s">
        <v>82</v>
      </c>
      <c r="D26" s="67"/>
      <c r="E26" s="67"/>
      <c r="F26" s="67"/>
      <c r="G26" s="67"/>
      <c r="H26" s="67"/>
    </row>
    <row r="27" spans="1:8" x14ac:dyDescent="0.25">
      <c r="A27" s="158"/>
      <c r="B27" s="72"/>
      <c r="C27" s="73" t="s">
        <v>83</v>
      </c>
      <c r="D27" s="67"/>
      <c r="E27" s="67"/>
      <c r="F27" s="67"/>
      <c r="G27" s="67"/>
      <c r="H27" s="67"/>
    </row>
    <row r="28" spans="1:8" x14ac:dyDescent="0.25">
      <c r="B28" s="57" t="s">
        <v>84</v>
      </c>
      <c r="H28" s="69"/>
    </row>
    <row r="29" spans="1:8" x14ac:dyDescent="0.25">
      <c r="B29" s="57" t="s">
        <v>85</v>
      </c>
      <c r="H29" s="69"/>
    </row>
    <row r="30" spans="1:8" x14ac:dyDescent="0.25">
      <c r="H30" s="69"/>
    </row>
  </sheetData>
  <mergeCells count="7">
    <mergeCell ref="C3:H3"/>
    <mergeCell ref="C5:H5"/>
    <mergeCell ref="C9:H9"/>
    <mergeCell ref="A12:A13"/>
    <mergeCell ref="B12:B13"/>
    <mergeCell ref="C12:C13"/>
    <mergeCell ref="D12:H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4</vt:i4>
      </vt:variant>
    </vt:vector>
  </HeadingPairs>
  <TitlesOfParts>
    <vt:vector size="19" baseType="lpstr">
      <vt:lpstr>Сводка затрат</vt:lpstr>
      <vt:lpstr>2025 г. </vt:lpstr>
      <vt:lpstr>ОСР 02-01 25</vt:lpstr>
      <vt:lpstr>ОСР 09-01 25</vt:lpstr>
      <vt:lpstr>2026 г.  </vt:lpstr>
      <vt:lpstr>ОСР 02-01 26</vt:lpstr>
      <vt:lpstr>ОСР 09-01 26</vt:lpstr>
      <vt:lpstr>2027 г.  </vt:lpstr>
      <vt:lpstr>ОСР 02-01 27 </vt:lpstr>
      <vt:lpstr>ОСР 09-01 27</vt:lpstr>
      <vt:lpstr>02-01-01</vt:lpstr>
      <vt:lpstr>09-01-01</vt:lpstr>
      <vt:lpstr>Источники ИЦИ</vt:lpstr>
      <vt:lpstr>Цены на ОБ и МАТ</vt:lpstr>
      <vt:lpstr>Табл.1</vt:lpstr>
      <vt:lpstr>'02-01-01'!Заголовки_для_печати</vt:lpstr>
      <vt:lpstr>Табл.1!Заголовки_для_печати</vt:lpstr>
      <vt:lpstr>'Сводка затрат'!Область_печати</vt:lpstr>
      <vt:lpstr>'Цены на ОБ и МАТ'!Область_печати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Nikitenko</dc:creator>
  <cp:lastModifiedBy>Дьячков Евгений Игоревич</cp:lastModifiedBy>
  <cp:lastPrinted>2021-01-13T12:45:19Z</cp:lastPrinted>
  <dcterms:created xsi:type="dcterms:W3CDTF">2002-03-25T05:35:56Z</dcterms:created>
  <dcterms:modified xsi:type="dcterms:W3CDTF">2022-11-15T08:17:25Z</dcterms:modified>
</cp:coreProperties>
</file>